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\Desktop\"/>
    </mc:Choice>
  </mc:AlternateContent>
  <xr:revisionPtr revIDLastSave="0" documentId="13_ncr:1_{05762C32-F481-4E93-AE52-A02B0165A04E}" xr6:coauthVersionLast="47" xr6:coauthVersionMax="47" xr10:uidLastSave="{00000000-0000-0000-0000-000000000000}"/>
  <bookViews>
    <workbookView xWindow="0" yWindow="0" windowWidth="20640" windowHeight="16680" xr2:uid="{C9E3EAD2-3BD7-48EB-9EA8-97CFAAC5CD2B}"/>
  </bookViews>
  <sheets>
    <sheet name="placebo vaccine" sheetId="5" r:id="rId1"/>
    <sheet name="negative efficacy vaccine" sheetId="4" r:id="rId2"/>
  </sheets>
  <definedNames>
    <definedName name="infection_rate" localSheetId="0">'negative efficacy vaccine'!$D$4</definedName>
    <definedName name="infection_rate">'negative efficacy vaccine'!$D$4</definedName>
    <definedName name="vaxxed_infection_rate" localSheetId="0">'negative efficacy vaccine'!$I$4</definedName>
    <definedName name="vaxxed_infection_rate">'negative efficacy vaccine'!$I$4</definedName>
    <definedName name="vaxxEfficacy" localSheetId="0">'placebo vaccine'!#REF!</definedName>
    <definedName name="vaxxEfficacy">'placebo vaccine'!#REF!</definedName>
    <definedName name="week_infection_rate" localSheetId="0">'placebo vaccine'!$D$33</definedName>
    <definedName name="week_infection_rate">'placebo vaccine'!$D$33</definedName>
    <definedName name="weekly_infection_rate">#REF!</definedName>
    <definedName name="weekly_rate" localSheetId="0">'placebo vaccine'!$D$3</definedName>
    <definedName name="weekly_rat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5" l="1"/>
  <c r="H21" i="5"/>
  <c r="H20" i="5"/>
  <c r="G26" i="5"/>
  <c r="G24" i="5"/>
  <c r="F24" i="5"/>
  <c r="F23" i="5"/>
  <c r="P83" i="4" l="1"/>
  <c r="O83" i="4"/>
  <c r="N83" i="4"/>
  <c r="M83" i="4"/>
  <c r="L83" i="4"/>
  <c r="K83" i="4"/>
  <c r="J83" i="4"/>
  <c r="I83" i="4"/>
  <c r="H83" i="4"/>
  <c r="G83" i="4"/>
  <c r="F83" i="4"/>
  <c r="P55" i="4"/>
  <c r="O55" i="4"/>
  <c r="N55" i="4"/>
  <c r="M55" i="4"/>
  <c r="L55" i="4"/>
  <c r="K55" i="4"/>
  <c r="J55" i="4"/>
  <c r="I55" i="4"/>
  <c r="H55" i="4"/>
  <c r="G55" i="4"/>
  <c r="F55" i="4"/>
  <c r="P28" i="4"/>
  <c r="O28" i="4"/>
  <c r="N28" i="4"/>
  <c r="M28" i="4"/>
  <c r="L28" i="4"/>
  <c r="K28" i="4"/>
  <c r="J28" i="4"/>
  <c r="I28" i="4"/>
  <c r="H28" i="4"/>
  <c r="G28" i="4"/>
  <c r="F28" i="4"/>
  <c r="P72" i="4"/>
  <c r="O72" i="4"/>
  <c r="N72" i="4"/>
  <c r="M72" i="4"/>
  <c r="L72" i="4"/>
  <c r="K72" i="4"/>
  <c r="J72" i="4"/>
  <c r="I72" i="4"/>
  <c r="H72" i="4"/>
  <c r="G72" i="4"/>
  <c r="F72" i="4"/>
  <c r="P44" i="4"/>
  <c r="O44" i="4"/>
  <c r="N44" i="4"/>
  <c r="M44" i="4"/>
  <c r="L44" i="4"/>
  <c r="K44" i="4"/>
  <c r="J44" i="4"/>
  <c r="I44" i="4"/>
  <c r="H44" i="4"/>
  <c r="G44" i="4"/>
  <c r="F44" i="4"/>
  <c r="P17" i="4"/>
  <c r="O17" i="4"/>
  <c r="N17" i="4"/>
  <c r="M17" i="4"/>
  <c r="L17" i="4"/>
  <c r="K17" i="4"/>
  <c r="J17" i="4"/>
  <c r="I17" i="4"/>
  <c r="H17" i="4"/>
  <c r="G17" i="4"/>
  <c r="F17" i="4"/>
  <c r="F29" i="5"/>
  <c r="P85" i="5"/>
  <c r="O85" i="5"/>
  <c r="N85" i="5"/>
  <c r="M85" i="5"/>
  <c r="L85" i="5"/>
  <c r="K85" i="5"/>
  <c r="J85" i="5"/>
  <c r="I85" i="5"/>
  <c r="H85" i="5"/>
  <c r="G85" i="5"/>
  <c r="F85" i="5"/>
  <c r="P54" i="5"/>
  <c r="O54" i="5"/>
  <c r="N54" i="5"/>
  <c r="M54" i="5"/>
  <c r="L54" i="5"/>
  <c r="K54" i="5"/>
  <c r="J54" i="5"/>
  <c r="I54" i="5"/>
  <c r="H54" i="5"/>
  <c r="G54" i="5"/>
  <c r="F54" i="5"/>
  <c r="P74" i="5"/>
  <c r="O74" i="5"/>
  <c r="N74" i="5"/>
  <c r="M74" i="5"/>
  <c r="L74" i="5"/>
  <c r="K74" i="5"/>
  <c r="J74" i="5"/>
  <c r="I74" i="5"/>
  <c r="H74" i="5"/>
  <c r="G74" i="5"/>
  <c r="F74" i="5"/>
  <c r="P43" i="5"/>
  <c r="O43" i="5"/>
  <c r="N43" i="5"/>
  <c r="M43" i="5"/>
  <c r="L43" i="5"/>
  <c r="K43" i="5"/>
  <c r="J43" i="5"/>
  <c r="I43" i="5"/>
  <c r="H43" i="5"/>
  <c r="G43" i="5"/>
  <c r="F43" i="5"/>
  <c r="I26" i="5"/>
  <c r="J26" i="5"/>
  <c r="K26" i="5"/>
  <c r="L26" i="5"/>
  <c r="M26" i="5"/>
  <c r="N26" i="5"/>
  <c r="O26" i="5"/>
  <c r="P26" i="5"/>
  <c r="F26" i="5"/>
  <c r="G15" i="5" l="1"/>
  <c r="H15" i="5"/>
  <c r="I15" i="5"/>
  <c r="J15" i="5"/>
  <c r="K15" i="5"/>
  <c r="L15" i="5"/>
  <c r="M15" i="5"/>
  <c r="N15" i="5"/>
  <c r="O15" i="5"/>
  <c r="P15" i="5"/>
  <c r="F15" i="5"/>
  <c r="Q68" i="5"/>
  <c r="Q37" i="5"/>
  <c r="Q9" i="5"/>
  <c r="Q66" i="4"/>
  <c r="Q38" i="4"/>
  <c r="Q11" i="4"/>
  <c r="F10" i="5" l="1"/>
  <c r="G11" i="5" s="1"/>
  <c r="G13" i="5" s="1"/>
  <c r="G10" i="5"/>
  <c r="H10" i="5" s="1"/>
  <c r="F12" i="5"/>
  <c r="G12" i="5"/>
  <c r="G22" i="5" s="1"/>
  <c r="H12" i="5"/>
  <c r="I12" i="5"/>
  <c r="I22" i="5" s="1"/>
  <c r="J12" i="5"/>
  <c r="J22" i="5" s="1"/>
  <c r="K12" i="5"/>
  <c r="L12" i="5"/>
  <c r="L22" i="5" s="1"/>
  <c r="M12" i="5"/>
  <c r="M22" i="5" s="1"/>
  <c r="N12" i="5"/>
  <c r="O12" i="5"/>
  <c r="O22" i="5" s="1"/>
  <c r="P12" i="5"/>
  <c r="P22" i="5" s="1"/>
  <c r="F13" i="5"/>
  <c r="F20" i="5"/>
  <c r="F21" i="5" s="1"/>
  <c r="F22" i="5"/>
  <c r="K22" i="5"/>
  <c r="N22" i="5"/>
  <c r="F38" i="5"/>
  <c r="G38" i="5" s="1"/>
  <c r="H39" i="5"/>
  <c r="H41" i="5" s="1"/>
  <c r="F40" i="5"/>
  <c r="F50" i="5" s="1"/>
  <c r="G40" i="5"/>
  <c r="G50" i="5" s="1"/>
  <c r="H40" i="5"/>
  <c r="H50" i="5" s="1"/>
  <c r="I40" i="5"/>
  <c r="I50" i="5" s="1"/>
  <c r="J40" i="5"/>
  <c r="J50" i="5" s="1"/>
  <c r="K40" i="5"/>
  <c r="L40" i="5"/>
  <c r="L50" i="5" s="1"/>
  <c r="M40" i="5"/>
  <c r="M50" i="5" s="1"/>
  <c r="N40" i="5"/>
  <c r="N50" i="5" s="1"/>
  <c r="O40" i="5"/>
  <c r="O50" i="5" s="1"/>
  <c r="P40" i="5"/>
  <c r="F41" i="5"/>
  <c r="G41" i="5"/>
  <c r="F48" i="5"/>
  <c r="F49" i="5" s="1"/>
  <c r="K50" i="5"/>
  <c r="P50" i="5"/>
  <c r="F69" i="5"/>
  <c r="G69" i="5" s="1"/>
  <c r="F71" i="5"/>
  <c r="F81" i="5" s="1"/>
  <c r="G71" i="5"/>
  <c r="G81" i="5" s="1"/>
  <c r="H71" i="5"/>
  <c r="H81" i="5" s="1"/>
  <c r="I71" i="5"/>
  <c r="J71" i="5"/>
  <c r="J81" i="5" s="1"/>
  <c r="K71" i="5"/>
  <c r="K81" i="5" s="1"/>
  <c r="L71" i="5"/>
  <c r="L81" i="5" s="1"/>
  <c r="M71" i="5"/>
  <c r="M81" i="5" s="1"/>
  <c r="N71" i="5"/>
  <c r="O71" i="5"/>
  <c r="O81" i="5" s="1"/>
  <c r="P71" i="5"/>
  <c r="P81" i="5" s="1"/>
  <c r="F72" i="5"/>
  <c r="G72" i="5"/>
  <c r="H72" i="5"/>
  <c r="F79" i="5"/>
  <c r="F80" i="5" s="1"/>
  <c r="I81" i="5"/>
  <c r="N81" i="5"/>
  <c r="H70" i="4"/>
  <c r="G70" i="4"/>
  <c r="F70" i="4"/>
  <c r="P69" i="4"/>
  <c r="P79" i="4" s="1"/>
  <c r="O69" i="4"/>
  <c r="O79" i="4" s="1"/>
  <c r="N69" i="4"/>
  <c r="N79" i="4" s="1"/>
  <c r="M69" i="4"/>
  <c r="M79" i="4" s="1"/>
  <c r="L69" i="4"/>
  <c r="L79" i="4" s="1"/>
  <c r="K69" i="4"/>
  <c r="K79" i="4" s="1"/>
  <c r="J69" i="4"/>
  <c r="J79" i="4" s="1"/>
  <c r="I69" i="4"/>
  <c r="I79" i="4" s="1"/>
  <c r="H69" i="4"/>
  <c r="H79" i="4" s="1"/>
  <c r="G69" i="4"/>
  <c r="G79" i="4" s="1"/>
  <c r="F69" i="4"/>
  <c r="F79" i="4" s="1"/>
  <c r="I68" i="4"/>
  <c r="I70" i="4" s="1"/>
  <c r="F67" i="4"/>
  <c r="G67" i="4" s="1"/>
  <c r="G42" i="4"/>
  <c r="F42" i="4"/>
  <c r="P41" i="4"/>
  <c r="P51" i="4" s="1"/>
  <c r="O41" i="4"/>
  <c r="O51" i="4" s="1"/>
  <c r="N41" i="4"/>
  <c r="N51" i="4" s="1"/>
  <c r="M41" i="4"/>
  <c r="M51" i="4" s="1"/>
  <c r="L41" i="4"/>
  <c r="L51" i="4" s="1"/>
  <c r="K41" i="4"/>
  <c r="K51" i="4" s="1"/>
  <c r="J41" i="4"/>
  <c r="J51" i="4" s="1"/>
  <c r="I41" i="4"/>
  <c r="I51" i="4" s="1"/>
  <c r="H41" i="4"/>
  <c r="H51" i="4" s="1"/>
  <c r="G41" i="4"/>
  <c r="G51" i="4" s="1"/>
  <c r="F41" i="4"/>
  <c r="F51" i="4" s="1"/>
  <c r="H40" i="4"/>
  <c r="I40" i="4" s="1"/>
  <c r="I42" i="4" s="1"/>
  <c r="F39" i="4"/>
  <c r="F49" i="4" s="1"/>
  <c r="F50" i="4" s="1"/>
  <c r="F53" i="4" s="1"/>
  <c r="F15" i="4"/>
  <c r="P14" i="4"/>
  <c r="P24" i="4" s="1"/>
  <c r="O14" i="4"/>
  <c r="O24" i="4" s="1"/>
  <c r="N14" i="4"/>
  <c r="N24" i="4" s="1"/>
  <c r="M14" i="4"/>
  <c r="M24" i="4" s="1"/>
  <c r="L14" i="4"/>
  <c r="L24" i="4" s="1"/>
  <c r="K14" i="4"/>
  <c r="K24" i="4" s="1"/>
  <c r="J14" i="4"/>
  <c r="J24" i="4" s="1"/>
  <c r="I14" i="4"/>
  <c r="I24" i="4" s="1"/>
  <c r="H14" i="4"/>
  <c r="H24" i="4" s="1"/>
  <c r="G14" i="4"/>
  <c r="G24" i="4" s="1"/>
  <c r="F14" i="4"/>
  <c r="F24" i="4" s="1"/>
  <c r="G13" i="4"/>
  <c r="H13" i="4" s="1"/>
  <c r="H15" i="4" s="1"/>
  <c r="F12" i="4"/>
  <c r="G12" i="4" s="1"/>
  <c r="G20" i="5" l="1"/>
  <c r="G21" i="5" s="1"/>
  <c r="F82" i="5"/>
  <c r="F91" i="5" s="1"/>
  <c r="F83" i="5"/>
  <c r="I10" i="5"/>
  <c r="I11" i="5"/>
  <c r="I13" i="5" s="1"/>
  <c r="G23" i="5"/>
  <c r="G29" i="5" s="1"/>
  <c r="I39" i="5"/>
  <c r="I41" i="5" s="1"/>
  <c r="G48" i="5"/>
  <c r="G49" i="5" s="1"/>
  <c r="H38" i="5"/>
  <c r="H69" i="5"/>
  <c r="J70" i="5"/>
  <c r="J72" i="5" s="1"/>
  <c r="G79" i="5"/>
  <c r="G80" i="5" s="1"/>
  <c r="F51" i="5"/>
  <c r="F57" i="5" s="1"/>
  <c r="F52" i="5"/>
  <c r="H11" i="5"/>
  <c r="H13" i="5" s="1"/>
  <c r="I70" i="5"/>
  <c r="I72" i="5" s="1"/>
  <c r="F88" i="5"/>
  <c r="F52" i="4"/>
  <c r="J68" i="4"/>
  <c r="J70" i="4" s="1"/>
  <c r="H42" i="4"/>
  <c r="F77" i="4"/>
  <c r="F78" i="4" s="1"/>
  <c r="G39" i="4"/>
  <c r="H39" i="4" s="1"/>
  <c r="H49" i="4" s="1"/>
  <c r="H50" i="4" s="1"/>
  <c r="H67" i="4"/>
  <c r="G77" i="4"/>
  <c r="G78" i="4" s="1"/>
  <c r="G80" i="4" s="1"/>
  <c r="G88" i="4" s="1"/>
  <c r="J40" i="4"/>
  <c r="J42" i="4" s="1"/>
  <c r="G15" i="4"/>
  <c r="H12" i="4"/>
  <c r="G22" i="4"/>
  <c r="G23" i="4" s="1"/>
  <c r="I13" i="4"/>
  <c r="I15" i="4" s="1"/>
  <c r="F22" i="4"/>
  <c r="F23" i="4" s="1"/>
  <c r="F25" i="4" s="1"/>
  <c r="K68" i="4" l="1"/>
  <c r="K70" i="4" s="1"/>
  <c r="I39" i="4"/>
  <c r="F58" i="4"/>
  <c r="I20" i="5"/>
  <c r="I21" i="5" s="1"/>
  <c r="J10" i="5"/>
  <c r="J11" i="5"/>
  <c r="J13" i="5" s="1"/>
  <c r="H23" i="5"/>
  <c r="H24" i="5"/>
  <c r="G51" i="5"/>
  <c r="G57" i="5" s="1"/>
  <c r="G52" i="5"/>
  <c r="I38" i="5"/>
  <c r="J39" i="5"/>
  <c r="J41" i="5" s="1"/>
  <c r="H48" i="5"/>
  <c r="H49" i="5" s="1"/>
  <c r="G83" i="5"/>
  <c r="G82" i="5"/>
  <c r="I69" i="5"/>
  <c r="K70" i="5"/>
  <c r="K72" i="5" s="1"/>
  <c r="H79" i="5"/>
  <c r="H80" i="5" s="1"/>
  <c r="F80" i="4"/>
  <c r="F88" i="4" s="1"/>
  <c r="H52" i="4"/>
  <c r="H58" i="4" s="1"/>
  <c r="G49" i="4"/>
  <c r="G50" i="4" s="1"/>
  <c r="G25" i="4"/>
  <c r="G31" i="4" s="1"/>
  <c r="F26" i="4"/>
  <c r="G26" i="4" s="1"/>
  <c r="F81" i="4"/>
  <c r="G81" i="4" s="1"/>
  <c r="I67" i="4"/>
  <c r="H77" i="4"/>
  <c r="H78" i="4" s="1"/>
  <c r="H80" i="4" s="1"/>
  <c r="H88" i="4" s="1"/>
  <c r="G86" i="4"/>
  <c r="L68" i="4"/>
  <c r="L70" i="4" s="1"/>
  <c r="K40" i="4"/>
  <c r="K42" i="4" s="1"/>
  <c r="J39" i="4"/>
  <c r="I49" i="4"/>
  <c r="I50" i="4" s="1"/>
  <c r="F31" i="4"/>
  <c r="I12" i="4"/>
  <c r="H22" i="4"/>
  <c r="H23" i="4" s="1"/>
  <c r="J13" i="4"/>
  <c r="J15" i="4" s="1"/>
  <c r="H26" i="5" l="1"/>
  <c r="H29" i="5" s="1"/>
  <c r="F86" i="4"/>
  <c r="G91" i="5"/>
  <c r="G88" i="5"/>
  <c r="H83" i="5"/>
  <c r="H82" i="5"/>
  <c r="H52" i="5"/>
  <c r="H51" i="5"/>
  <c r="H57" i="5" s="1"/>
  <c r="K11" i="5"/>
  <c r="K13" i="5" s="1"/>
  <c r="J20" i="5"/>
  <c r="J21" i="5" s="1"/>
  <c r="K10" i="5"/>
  <c r="J69" i="5"/>
  <c r="I79" i="5"/>
  <c r="I80" i="5" s="1"/>
  <c r="L70" i="5"/>
  <c r="L72" i="5" s="1"/>
  <c r="I23" i="5"/>
  <c r="I29" i="5" s="1"/>
  <c r="I24" i="5"/>
  <c r="J38" i="5"/>
  <c r="K39" i="5"/>
  <c r="K41" i="5" s="1"/>
  <c r="I48" i="5"/>
  <c r="I49" i="5" s="1"/>
  <c r="G52" i="4"/>
  <c r="G53" i="4"/>
  <c r="H53" i="4" s="1"/>
  <c r="I53" i="4" s="1"/>
  <c r="I52" i="4"/>
  <c r="I58" i="4" s="1"/>
  <c r="G58" i="4"/>
  <c r="H26" i="4"/>
  <c r="H25" i="4"/>
  <c r="H31" i="4" s="1"/>
  <c r="M68" i="4"/>
  <c r="M70" i="4" s="1"/>
  <c r="H86" i="4"/>
  <c r="H81" i="4"/>
  <c r="I77" i="4"/>
  <c r="I78" i="4" s="1"/>
  <c r="I80" i="4" s="1"/>
  <c r="I88" i="4" s="1"/>
  <c r="J67" i="4"/>
  <c r="L40" i="4"/>
  <c r="L42" i="4" s="1"/>
  <c r="J49" i="4"/>
  <c r="J50" i="4" s="1"/>
  <c r="K39" i="4"/>
  <c r="J12" i="4"/>
  <c r="I22" i="4"/>
  <c r="I23" i="4" s="1"/>
  <c r="K13" i="4"/>
  <c r="K15" i="4" s="1"/>
  <c r="I83" i="5" l="1"/>
  <c r="I82" i="5"/>
  <c r="I91" i="5" s="1"/>
  <c r="I52" i="5"/>
  <c r="I51" i="5"/>
  <c r="I57" i="5" s="1"/>
  <c r="J23" i="5"/>
  <c r="J29" i="5" s="1"/>
  <c r="J24" i="5"/>
  <c r="J79" i="5"/>
  <c r="J80" i="5" s="1"/>
  <c r="K69" i="5"/>
  <c r="M70" i="5"/>
  <c r="M72" i="5" s="1"/>
  <c r="K38" i="5"/>
  <c r="L39" i="5"/>
  <c r="L41" i="5" s="1"/>
  <c r="J48" i="5"/>
  <c r="J49" i="5" s="1"/>
  <c r="H91" i="5"/>
  <c r="H88" i="5"/>
  <c r="L11" i="5"/>
  <c r="L13" i="5" s="1"/>
  <c r="K20" i="5"/>
  <c r="K21" i="5" s="1"/>
  <c r="L10" i="5"/>
  <c r="J52" i="4"/>
  <c r="J58" i="4" s="1"/>
  <c r="J53" i="4"/>
  <c r="I25" i="4"/>
  <c r="I31" i="4" s="1"/>
  <c r="I26" i="4"/>
  <c r="K67" i="4"/>
  <c r="J77" i="4"/>
  <c r="J78" i="4" s="1"/>
  <c r="J80" i="4" s="1"/>
  <c r="J88" i="4" s="1"/>
  <c r="I86" i="4"/>
  <c r="I81" i="4"/>
  <c r="N68" i="4"/>
  <c r="N70" i="4" s="1"/>
  <c r="K49" i="4"/>
  <c r="K50" i="4" s="1"/>
  <c r="L39" i="4"/>
  <c r="M40" i="4"/>
  <c r="M42" i="4" s="1"/>
  <c r="L13" i="4"/>
  <c r="L15" i="4" s="1"/>
  <c r="J22" i="4"/>
  <c r="J23" i="4" s="1"/>
  <c r="K12" i="4"/>
  <c r="L38" i="5" l="1"/>
  <c r="M39" i="5"/>
  <c r="M41" i="5" s="1"/>
  <c r="K48" i="5"/>
  <c r="K49" i="5" s="1"/>
  <c r="K79" i="5"/>
  <c r="K80" i="5" s="1"/>
  <c r="N70" i="5"/>
  <c r="N72" i="5" s="1"/>
  <c r="L69" i="5"/>
  <c r="J52" i="5"/>
  <c r="J51" i="5"/>
  <c r="J57" i="5" s="1"/>
  <c r="J82" i="5"/>
  <c r="J91" i="5" s="1"/>
  <c r="J83" i="5"/>
  <c r="M10" i="5"/>
  <c r="M11" i="5"/>
  <c r="M13" i="5" s="1"/>
  <c r="L20" i="5"/>
  <c r="L21" i="5" s="1"/>
  <c r="K24" i="5"/>
  <c r="K23" i="5"/>
  <c r="K29" i="5" s="1"/>
  <c r="I88" i="5"/>
  <c r="K52" i="4"/>
  <c r="K58" i="4" s="1"/>
  <c r="K53" i="4"/>
  <c r="J25" i="4"/>
  <c r="J31" i="4" s="1"/>
  <c r="J26" i="4"/>
  <c r="O68" i="4"/>
  <c r="O70" i="4" s="1"/>
  <c r="J86" i="4"/>
  <c r="J81" i="4"/>
  <c r="K77" i="4"/>
  <c r="K78" i="4" s="1"/>
  <c r="K80" i="4" s="1"/>
  <c r="K88" i="4" s="1"/>
  <c r="L67" i="4"/>
  <c r="N40" i="4"/>
  <c r="N42" i="4" s="1"/>
  <c r="L49" i="4"/>
  <c r="L50" i="4" s="1"/>
  <c r="M39" i="4"/>
  <c r="K22" i="4"/>
  <c r="K23" i="4" s="1"/>
  <c r="L12" i="4"/>
  <c r="M13" i="4"/>
  <c r="M15" i="4" s="1"/>
  <c r="J88" i="5" l="1"/>
  <c r="N10" i="5"/>
  <c r="N11" i="5"/>
  <c r="N13" i="5" s="1"/>
  <c r="M20" i="5"/>
  <c r="M21" i="5" s="1"/>
  <c r="L24" i="5"/>
  <c r="L23" i="5"/>
  <c r="L29" i="5" s="1"/>
  <c r="M38" i="5"/>
  <c r="L48" i="5"/>
  <c r="L49" i="5" s="1"/>
  <c r="N39" i="5"/>
  <c r="N41" i="5" s="1"/>
  <c r="K82" i="5"/>
  <c r="K91" i="5" s="1"/>
  <c r="K83" i="5"/>
  <c r="K51" i="5"/>
  <c r="K57" i="5" s="1"/>
  <c r="K52" i="5"/>
  <c r="O70" i="5"/>
  <c r="O72" i="5" s="1"/>
  <c r="L79" i="5"/>
  <c r="L80" i="5" s="1"/>
  <c r="M69" i="5"/>
  <c r="L53" i="4"/>
  <c r="L52" i="4"/>
  <c r="L58" i="4" s="1"/>
  <c r="K25" i="4"/>
  <c r="K31" i="4" s="1"/>
  <c r="K26" i="4"/>
  <c r="K86" i="4"/>
  <c r="K81" i="4"/>
  <c r="L77" i="4"/>
  <c r="L78" i="4" s="1"/>
  <c r="L80" i="4" s="1"/>
  <c r="L88" i="4" s="1"/>
  <c r="M67" i="4"/>
  <c r="P68" i="4"/>
  <c r="P70" i="4" s="1"/>
  <c r="N39" i="4"/>
  <c r="M49" i="4"/>
  <c r="M50" i="4" s="1"/>
  <c r="O40" i="4"/>
  <c r="O42" i="4" s="1"/>
  <c r="N13" i="4"/>
  <c r="N15" i="4" s="1"/>
  <c r="L22" i="4"/>
  <c r="L23" i="4" s="1"/>
  <c r="M12" i="4"/>
  <c r="M24" i="5" l="1"/>
  <c r="M23" i="5"/>
  <c r="M29" i="5" s="1"/>
  <c r="P70" i="5"/>
  <c r="P72" i="5" s="1"/>
  <c r="M79" i="5"/>
  <c r="M80" i="5" s="1"/>
  <c r="N69" i="5"/>
  <c r="L82" i="5"/>
  <c r="L91" i="5" s="1"/>
  <c r="L83" i="5"/>
  <c r="L51" i="5"/>
  <c r="L57" i="5" s="1"/>
  <c r="L52" i="5"/>
  <c r="M48" i="5"/>
  <c r="M49" i="5" s="1"/>
  <c r="N38" i="5"/>
  <c r="O39" i="5"/>
  <c r="O41" i="5" s="1"/>
  <c r="K88" i="5"/>
  <c r="O10" i="5"/>
  <c r="O11" i="5"/>
  <c r="O13" i="5" s="1"/>
  <c r="N20" i="5"/>
  <c r="N21" i="5" s="1"/>
  <c r="M52" i="4"/>
  <c r="M58" i="4" s="1"/>
  <c r="M53" i="4"/>
  <c r="L26" i="4"/>
  <c r="L25" i="4"/>
  <c r="L31" i="4" s="1"/>
  <c r="L86" i="4"/>
  <c r="L81" i="4"/>
  <c r="M77" i="4"/>
  <c r="M78" i="4" s="1"/>
  <c r="M80" i="4" s="1"/>
  <c r="M88" i="4" s="1"/>
  <c r="N67" i="4"/>
  <c r="P40" i="4"/>
  <c r="P42" i="4" s="1"/>
  <c r="O39" i="4"/>
  <c r="N49" i="4"/>
  <c r="N50" i="4" s="1"/>
  <c r="M22" i="4"/>
  <c r="M23" i="4" s="1"/>
  <c r="N12" i="4"/>
  <c r="O13" i="4"/>
  <c r="O15" i="4" s="1"/>
  <c r="L88" i="5" l="1"/>
  <c r="N23" i="5"/>
  <c r="N29" i="5" s="1"/>
  <c r="N24" i="5"/>
  <c r="O20" i="5"/>
  <c r="O21" i="5" s="1"/>
  <c r="P10" i="5"/>
  <c r="P20" i="5" s="1"/>
  <c r="P21" i="5" s="1"/>
  <c r="P11" i="5"/>
  <c r="P13" i="5" s="1"/>
  <c r="O69" i="5"/>
  <c r="N79" i="5"/>
  <c r="N80" i="5" s="1"/>
  <c r="P39" i="5"/>
  <c r="P41" i="5" s="1"/>
  <c r="N48" i="5"/>
  <c r="N49" i="5" s="1"/>
  <c r="O38" i="5"/>
  <c r="M51" i="5"/>
  <c r="M57" i="5" s="1"/>
  <c r="M52" i="5"/>
  <c r="M82" i="5"/>
  <c r="M91" i="5" s="1"/>
  <c r="M83" i="5"/>
  <c r="N53" i="4"/>
  <c r="N52" i="4"/>
  <c r="N58" i="4" s="1"/>
  <c r="M26" i="4"/>
  <c r="M25" i="4"/>
  <c r="M31" i="4" s="1"/>
  <c r="M81" i="4"/>
  <c r="M86" i="4"/>
  <c r="N77" i="4"/>
  <c r="N78" i="4" s="1"/>
  <c r="N80" i="4" s="1"/>
  <c r="N88" i="4" s="1"/>
  <c r="O67" i="4"/>
  <c r="P39" i="4"/>
  <c r="P49" i="4" s="1"/>
  <c r="P50" i="4" s="1"/>
  <c r="O49" i="4"/>
  <c r="O50" i="4" s="1"/>
  <c r="P13" i="4"/>
  <c r="P15" i="4" s="1"/>
  <c r="O12" i="4"/>
  <c r="N22" i="4"/>
  <c r="N23" i="4" s="1"/>
  <c r="M88" i="5" l="1"/>
  <c r="P23" i="5"/>
  <c r="P29" i="5" s="1"/>
  <c r="N51" i="5"/>
  <c r="N57" i="5" s="1"/>
  <c r="N52" i="5"/>
  <c r="N83" i="5"/>
  <c r="N82" i="5"/>
  <c r="N91" i="5" s="1"/>
  <c r="O48" i="5"/>
  <c r="O49" i="5" s="1"/>
  <c r="P38" i="5"/>
  <c r="P48" i="5" s="1"/>
  <c r="P49" i="5" s="1"/>
  <c r="O23" i="5"/>
  <c r="O29" i="5" s="1"/>
  <c r="O24" i="5"/>
  <c r="P24" i="5" s="1"/>
  <c r="P69" i="5"/>
  <c r="O79" i="5"/>
  <c r="O80" i="5" s="1"/>
  <c r="P52" i="4"/>
  <c r="P58" i="4" s="1"/>
  <c r="O52" i="4"/>
  <c r="O58" i="4" s="1"/>
  <c r="O53" i="4"/>
  <c r="P53" i="4" s="1"/>
  <c r="N26" i="4"/>
  <c r="N25" i="4"/>
  <c r="N31" i="4" s="1"/>
  <c r="N81" i="4"/>
  <c r="N86" i="4"/>
  <c r="P67" i="4"/>
  <c r="O77" i="4"/>
  <c r="O78" i="4" s="1"/>
  <c r="O80" i="4" s="1"/>
  <c r="O88" i="4" s="1"/>
  <c r="P12" i="4"/>
  <c r="P22" i="4" s="1"/>
  <c r="P23" i="4" s="1"/>
  <c r="O22" i="4"/>
  <c r="O23" i="4" s="1"/>
  <c r="N88" i="5" l="1"/>
  <c r="O83" i="5"/>
  <c r="O82" i="5"/>
  <c r="O91" i="5" s="1"/>
  <c r="P79" i="5"/>
  <c r="P80" i="5" s="1"/>
  <c r="O51" i="5"/>
  <c r="O57" i="5" s="1"/>
  <c r="O52" i="5"/>
  <c r="P52" i="5" s="1"/>
  <c r="P51" i="5"/>
  <c r="P25" i="4"/>
  <c r="O26" i="4"/>
  <c r="P26" i="4" s="1"/>
  <c r="O25" i="4"/>
  <c r="O31" i="4" s="1"/>
  <c r="P77" i="4"/>
  <c r="P78" i="4" s="1"/>
  <c r="P80" i="4" s="1"/>
  <c r="P88" i="4" s="1"/>
  <c r="O81" i="4"/>
  <c r="O86" i="4"/>
  <c r="P83" i="5" l="1"/>
  <c r="P82" i="5"/>
  <c r="P91" i="5" s="1"/>
  <c r="P57" i="5"/>
  <c r="O88" i="5"/>
  <c r="P81" i="4"/>
  <c r="P86" i="4"/>
  <c r="P31" i="4"/>
  <c r="P88" i="5" l="1"/>
</calcChain>
</file>

<file path=xl/sharedStrings.xml><?xml version="1.0" encoding="utf-8"?>
<sst xmlns="http://schemas.openxmlformats.org/spreadsheetml/2006/main" count="200" uniqueCount="64">
  <si>
    <t>week 1</t>
  </si>
  <si>
    <t>week 2</t>
  </si>
  <si>
    <t>week 3</t>
  </si>
  <si>
    <t>week 4</t>
  </si>
  <si>
    <t>week 5</t>
  </si>
  <si>
    <t>week 6</t>
  </si>
  <si>
    <t>Cases in newly vaccinated</t>
  </si>
  <si>
    <t>weekly infection rate</t>
  </si>
  <si>
    <t>Newly vaccinated</t>
  </si>
  <si>
    <t xml:space="preserve">Total </t>
  </si>
  <si>
    <t xml:space="preserve">new cases </t>
  </si>
  <si>
    <t xml:space="preserve">Cumulative cases </t>
  </si>
  <si>
    <t>week 7</t>
  </si>
  <si>
    <t>week 8</t>
  </si>
  <si>
    <t>week 9</t>
  </si>
  <si>
    <t>week 10</t>
  </si>
  <si>
    <t>total ever vaxxed</t>
  </si>
  <si>
    <t>total people</t>
  </si>
  <si>
    <t>week 11</t>
  </si>
  <si>
    <t>This assumes a population of 110,000 of whom 100,00 get vaccinated over a 11 week period</t>
  </si>
  <si>
    <t xml:space="preserve">Assumes fixed weekly infection rate </t>
  </si>
  <si>
    <t>VACCINATED</t>
  </si>
  <si>
    <t>UNVACCINATED</t>
  </si>
  <si>
    <t>Cumulative ever vaccinated</t>
  </si>
  <si>
    <t>Total Fully vaccinated (&gt; 1 week)</t>
  </si>
  <si>
    <t>Cases in fully vaccinated (&gt; 1 week)</t>
  </si>
  <si>
    <t>(Fully vaccinated / Cumulative ever vaccinated)</t>
  </si>
  <si>
    <t>Total Fully vaccinated (&gt; 2 week)</t>
  </si>
  <si>
    <t>Cases in fully vaccinated (&gt; 2 week)</t>
  </si>
  <si>
    <t>Total Fully vaccinated (&gt; 3 week)</t>
  </si>
  <si>
    <t>Cases in fully vaccinated (&gt; 3 week)</t>
  </si>
  <si>
    <t>VE 1 week</t>
  </si>
  <si>
    <t>VE 2 week</t>
  </si>
  <si>
    <t>VE 3 week</t>
  </si>
  <si>
    <t>weekly inf rate vaxxed</t>
  </si>
  <si>
    <t>This assumes vaccine has higher infection rate (1.25% instead of the base rate 1%)</t>
  </si>
  <si>
    <t>cases in newly vaccinated (&lt; 1 week)</t>
  </si>
  <si>
    <t>total cases</t>
  </si>
  <si>
    <t>cases in newly vaccinated (&lt; 2 week)</t>
  </si>
  <si>
    <t>cases in newly vaccinated (&lt; 3 week)</t>
  </si>
  <si>
    <t>Case 1: For those vaccinated we miscategorise the cases within 1 week of vaccination</t>
  </si>
  <si>
    <t>Case 2: For those vaccinated we miscategorise the cases within 2 weeks of vaccination</t>
  </si>
  <si>
    <t>Case 3: For those vaccinated we miscategorise the cases within 3 weeks of vaccination</t>
  </si>
  <si>
    <t>Case 1: For those vaccinated we miscategorise the cases within week of vaccination</t>
  </si>
  <si>
    <t>vaccinated reported infection rate % (1 week)</t>
  </si>
  <si>
    <t>vaccinated reported infection rate % (2 week)</t>
  </si>
  <si>
    <t>unvaccinated % reported infection rate (1 week)</t>
  </si>
  <si>
    <t>unvaccinated % reported infection rate (2 week)</t>
  </si>
  <si>
    <t>vaccinated reported infection rate % (3 week)</t>
  </si>
  <si>
    <t>unvaccinated % reported infection rate (3 week)</t>
  </si>
  <si>
    <t>unvaccinated reported infection rate  %</t>
  </si>
  <si>
    <t>Vaccine Effectveness when vaccinated infection cases miscategorised</t>
  </si>
  <si>
    <t xml:space="preserve"> by time period length 1,2,3 weeks</t>
  </si>
  <si>
    <t xml:space="preserve">Vaccinated </t>
  </si>
  <si>
    <t>infection rate % when vaccinated infection cases miscategorised</t>
  </si>
  <si>
    <t>Unvaccinated % reported infection rate (2 week)</t>
  </si>
  <si>
    <t>Vaccinated reported infection rate % (2 week)</t>
  </si>
  <si>
    <t>Unvaccinated % reported infection rate (1 week)</t>
  </si>
  <si>
    <t>Vaccinated reported infection rate % (1 week)</t>
  </si>
  <si>
    <t>Unvaccinated reported infection rate  %</t>
  </si>
  <si>
    <t>Vaccine Efficacy  (1 week)</t>
  </si>
  <si>
    <t>Vaccine Efficacy (2 week)</t>
  </si>
  <si>
    <t>Vaccine Efficacy (3 week)</t>
  </si>
  <si>
    <t>Vaccinated reported infection rate % (3 week)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</si>
</sst>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0%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4"/>
      <color rgb="FF59595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9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1" fillId="0" borderId="0" xfId="0" applyFont="1"/>
    <xf numFmtId="10" fontId="2" fillId="0" borderId="0" xfId="1" applyNumberFormat="1"/>
    <xf numFmtId="0" fontId="3" fillId="0" borderId="0" xfId="0" applyFont="1"/>
    <xf numFmtId="0" fontId="4" fillId="0" borderId="0" xfId="0" applyFont="1"/>
    <xf numFmtId="10" fontId="4" fillId="0" borderId="0" xfId="0" applyNumberFormat="1" applyFont="1"/>
    <xf numFmtId="10" fontId="5" fillId="0" borderId="0" xfId="1" applyNumberFormat="1" applyFont="1"/>
    <xf numFmtId="9" fontId="3" fillId="0" borderId="0" xfId="0" applyNumberFormat="1" applyFont="1"/>
    <xf numFmtId="10" fontId="3" fillId="0" borderId="0" xfId="0" applyNumberFormat="1" applyFont="1"/>
    <xf numFmtId="1" fontId="0" fillId="0" borderId="0" xfId="0" applyNumberFormat="1"/>
    <xf numFmtId="0" fontId="6" fillId="0" borderId="0" xfId="0" applyFont="1" applyAlignment="1">
      <alignment horizontal="center" vertical="center" readingOrder="1"/>
    </xf>
    <xf numFmtId="0" fontId="6" fillId="0" borderId="0" xfId="0" applyFont="1"/>
    <xf numFmtId="165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Vaccine Effectveness when vaccinated infection cases miscategorised</a:t>
            </a:r>
          </a:p>
          <a:p>
            <a:pPr>
              <a:defRPr/>
            </a:pPr>
            <a:r>
              <a:rPr lang="en-US"/>
              <a:t> by time period length 1,2,3 weeks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'placebo vaccine'!$C$29:$E$29</c:f>
              <c:strCache>
                <c:ptCount val="3"/>
                <c:pt idx="0">
                  <c:v>VE 1 week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'placebo vaccine'!$F$7:$P$7</c:f>
              <c:strCache>
                <c:ptCount val="11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</c:strCache>
            </c:strRef>
          </c:xVal>
          <c:yVal>
            <c:numRef>
              <c:f>'placebo vaccine'!$F$29:$P$29</c:f>
              <c:numCache>
                <c:formatCode>0.0%</c:formatCode>
                <c:ptCount val="11"/>
                <c:pt idx="0">
                  <c:v>1</c:v>
                </c:pt>
                <c:pt idx="1">
                  <c:v>0.96153846153846156</c:v>
                </c:pt>
                <c:pt idx="2">
                  <c:v>0.78815380941007884</c:v>
                </c:pt>
                <c:pt idx="3">
                  <c:v>0.59366754617414252</c:v>
                </c:pt>
                <c:pt idx="4">
                  <c:v>0.3708420737189092</c:v>
                </c:pt>
                <c:pt idx="5">
                  <c:v>0.1403837154890033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654-4524-BF83-A25E8DC9CB9F}"/>
            </c:ext>
          </c:extLst>
        </c:ser>
        <c:ser>
          <c:idx val="1"/>
          <c:order val="1"/>
          <c:tx>
            <c:strRef>
              <c:f>'placebo vaccine'!$C$57:$E$57</c:f>
              <c:strCache>
                <c:ptCount val="3"/>
                <c:pt idx="0">
                  <c:v>VE 2 week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strRef>
              <c:f>'placebo vaccine'!$F$7:$P$7</c:f>
              <c:strCache>
                <c:ptCount val="11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</c:strCache>
            </c:strRef>
          </c:xVal>
          <c:yVal>
            <c:numRef>
              <c:f>'placebo vaccine'!$F$57:$P$57</c:f>
              <c:numCache>
                <c:formatCode>0.0%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0.98991208616238469</c:v>
                </c:pt>
                <c:pt idx="3">
                  <c:v>0.84762532981530336</c:v>
                </c:pt>
                <c:pt idx="4">
                  <c:v>0.53640994905603834</c:v>
                </c:pt>
                <c:pt idx="5">
                  <c:v>0.21759475900795511</c:v>
                </c:pt>
                <c:pt idx="6">
                  <c:v>2.3391812865497186E-2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654-4524-BF83-A25E8DC9CB9F}"/>
            </c:ext>
          </c:extLst>
        </c:ser>
        <c:ser>
          <c:idx val="2"/>
          <c:order val="2"/>
          <c:tx>
            <c:strRef>
              <c:f>'placebo vaccine'!$C$88:$E$88</c:f>
              <c:strCache>
                <c:ptCount val="3"/>
                <c:pt idx="0">
                  <c:v>VE 3 week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strRef>
              <c:f>'placebo vaccine'!$F$7:$P$7</c:f>
              <c:strCache>
                <c:ptCount val="11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</c:strCache>
            </c:strRef>
          </c:xVal>
          <c:yVal>
            <c:numRef>
              <c:f>'placebo vaccine'!$F$88:$P$88</c:f>
              <c:numCache>
                <c:formatCode>0.0%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0.99274406332453824</c:v>
                </c:pt>
                <c:pt idx="4">
                  <c:v>0.8261537308960144</c:v>
                </c:pt>
                <c:pt idx="5">
                  <c:v>0.42349087505849325</c:v>
                </c:pt>
                <c:pt idx="6">
                  <c:v>0.11111111111111116</c:v>
                </c:pt>
                <c:pt idx="7">
                  <c:v>2.3391812865497186E-2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654-4524-BF83-A25E8DC9C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8845871"/>
        <c:axId val="1988844431"/>
      </c:scatterChart>
      <c:valAx>
        <c:axId val="1988845871"/>
        <c:scaling>
          <c:orientation val="minMax"/>
          <c:max val="11"/>
          <c:min val="1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8844431"/>
        <c:crosses val="autoZero"/>
        <c:crossBetween val="midCat"/>
        <c:majorUnit val="1"/>
        <c:minorUnit val="1"/>
      </c:valAx>
      <c:valAx>
        <c:axId val="1988844431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884587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vaccinated </a:t>
            </a:r>
          </a:p>
          <a:p>
            <a:pPr>
              <a:defRPr/>
            </a:pPr>
            <a:r>
              <a:rPr lang="en-GB" baseline="0"/>
              <a:t>infection </a:t>
            </a:r>
            <a:r>
              <a:rPr lang="en-GB" sz="1400" baseline="0"/>
              <a:t>rate % 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when vaccinated infection cases miscategorised</a:t>
            </a:r>
          </a:p>
          <a:p>
            <a:pPr>
              <a:defRPr/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 by time period length 1,2,3 weeks</a:t>
            </a:r>
            <a:endParaRPr lang="en-GB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'placebo vaccine'!$C$15:$E$15</c:f>
              <c:strCache>
                <c:ptCount val="3"/>
                <c:pt idx="0">
                  <c:v>vaccinated reported infection rate % (1 week)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'placebo vaccine'!$F$7:$P$7</c:f>
              <c:strCache>
                <c:ptCount val="11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</c:strCache>
            </c:strRef>
          </c:xVal>
          <c:yVal>
            <c:numRef>
              <c:f>'placebo vaccine'!$F$15:$P$15</c:f>
              <c:numCache>
                <c:formatCode>0.00000%</c:formatCode>
                <c:ptCount val="11"/>
                <c:pt idx="0">
                  <c:v>0</c:v>
                </c:pt>
                <c:pt idx="1">
                  <c:v>4.807692307692308E-4</c:v>
                </c:pt>
                <c:pt idx="2">
                  <c:v>3.7735849056603774E-3</c:v>
                </c:pt>
                <c:pt idx="3">
                  <c:v>7.3878627968337728E-3</c:v>
                </c:pt>
                <c:pt idx="4">
                  <c:v>9.1099790230746176E-3</c:v>
                </c:pt>
                <c:pt idx="5">
                  <c:v>9.7683668694431448E-3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70C-4BF7-B6C0-E9C7154907B2}"/>
            </c:ext>
          </c:extLst>
        </c:ser>
        <c:ser>
          <c:idx val="1"/>
          <c:order val="1"/>
          <c:tx>
            <c:strRef>
              <c:f>'placebo vaccine'!$C$43:$E$43</c:f>
              <c:strCache>
                <c:ptCount val="3"/>
                <c:pt idx="0">
                  <c:v>vaccinated reported infection rate % (2 week)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strRef>
              <c:f>'placebo vaccine'!$F$7:$P$7</c:f>
              <c:strCache>
                <c:ptCount val="11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</c:strCache>
            </c:strRef>
          </c:xVal>
          <c:yVal>
            <c:numRef>
              <c:f>'placebo vaccine'!$F$43:$P$43</c:f>
              <c:numCache>
                <c:formatCode>0.00000%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1.7969451931716083E-4</c:v>
                </c:pt>
                <c:pt idx="3">
                  <c:v>2.770448548812665E-3</c:v>
                </c:pt>
                <c:pt idx="4">
                  <c:v>6.7126161222655079E-3</c:v>
                </c:pt>
                <c:pt idx="5">
                  <c:v>8.8909686476368738E-3</c:v>
                </c:pt>
                <c:pt idx="6">
                  <c:v>9.7660818713450285E-3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70C-4BF7-B6C0-E9C7154907B2}"/>
            </c:ext>
          </c:extLst>
        </c:ser>
        <c:ser>
          <c:idx val="2"/>
          <c:order val="2"/>
          <c:tx>
            <c:strRef>
              <c:f>'placebo vaccine'!$C$74:$E$74</c:f>
              <c:strCache>
                <c:ptCount val="3"/>
                <c:pt idx="0">
                  <c:v>vaccinated reported infection rate % (3 week)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strRef>
              <c:f>'placebo vaccine'!$F$7:$P$7</c:f>
              <c:strCache>
                <c:ptCount val="11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</c:strCache>
            </c:strRef>
          </c:xVal>
          <c:yVal>
            <c:numRef>
              <c:f>'placebo vaccine'!$F$74:$P$74</c:f>
              <c:numCache>
                <c:formatCode>0.00000%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1.3192612137203166E-4</c:v>
                </c:pt>
                <c:pt idx="4">
                  <c:v>2.5172310458495654E-3</c:v>
                </c:pt>
                <c:pt idx="5">
                  <c:v>6.5512400561534862E-3</c:v>
                </c:pt>
                <c:pt idx="6">
                  <c:v>8.8888888888888889E-3</c:v>
                </c:pt>
                <c:pt idx="7">
                  <c:v>9.7660818713450285E-3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70C-4BF7-B6C0-E9C7154907B2}"/>
            </c:ext>
          </c:extLst>
        </c:ser>
        <c:ser>
          <c:idx val="3"/>
          <c:order val="3"/>
          <c:tx>
            <c:strRef>
              <c:f>'placebo vaccine'!$C$91</c:f>
              <c:strCache>
                <c:ptCount val="1"/>
                <c:pt idx="0">
                  <c:v>unvaccinated reported infection rate  %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strRef>
              <c:f>'placebo vaccine'!$F$7:$P$7</c:f>
              <c:strCache>
                <c:ptCount val="11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</c:strCache>
            </c:strRef>
          </c:xVal>
          <c:yVal>
            <c:numRef>
              <c:f>'placebo vaccine'!$F$91:$P$91</c:f>
              <c:numCache>
                <c:formatCode>0.00%</c:formatCode>
                <c:ptCount val="11"/>
                <c:pt idx="0">
                  <c:v>1.00999899000101E-2</c:v>
                </c:pt>
                <c:pt idx="1">
                  <c:v>1.2500000000000001E-2</c:v>
                </c:pt>
                <c:pt idx="2">
                  <c:v>1.7812852311161219E-2</c:v>
                </c:pt>
                <c:pt idx="3">
                  <c:v>1.8181818181818181E-2</c:v>
                </c:pt>
                <c:pt idx="4">
                  <c:v>1.4479638009049774E-2</c:v>
                </c:pt>
                <c:pt idx="5">
                  <c:v>1.1363636363636364E-2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70C-4BF7-B6C0-E9C715490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8847311"/>
        <c:axId val="1988848751"/>
      </c:scatterChart>
      <c:valAx>
        <c:axId val="1988847311"/>
        <c:scaling>
          <c:orientation val="minMax"/>
          <c:max val="11"/>
          <c:min val="1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8848751"/>
        <c:crosses val="autoZero"/>
        <c:crossBetween val="midCat"/>
      </c:valAx>
      <c:valAx>
        <c:axId val="1988848751"/>
        <c:scaling>
          <c:orientation val="minMax"/>
          <c:max val="2.0000000000000004E-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88473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'placebo vaccine'!$C$29:$E$29</c:f>
              <c:strCache>
                <c:ptCount val="3"/>
                <c:pt idx="0">
                  <c:v>VE 1 week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strRef>
              <c:f>'placebo vaccine'!$F$7:$P$7</c:f>
              <c:strCache>
                <c:ptCount val="11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</c:strCache>
            </c:strRef>
          </c:xVal>
          <c:yVal>
            <c:numRef>
              <c:f>'placebo vaccine'!$F$29:$P$29</c:f>
              <c:numCache>
                <c:formatCode>0.0%</c:formatCode>
                <c:ptCount val="11"/>
                <c:pt idx="0">
                  <c:v>1</c:v>
                </c:pt>
                <c:pt idx="1">
                  <c:v>0.96153846153846156</c:v>
                </c:pt>
                <c:pt idx="2">
                  <c:v>0.78815380941007884</c:v>
                </c:pt>
                <c:pt idx="3">
                  <c:v>0.59366754617414252</c:v>
                </c:pt>
                <c:pt idx="4">
                  <c:v>0.3708420737189092</c:v>
                </c:pt>
                <c:pt idx="5">
                  <c:v>0.1403837154890033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A42-43FC-87DF-9CC31A6B55E6}"/>
            </c:ext>
          </c:extLst>
        </c:ser>
        <c:ser>
          <c:idx val="1"/>
          <c:order val="1"/>
          <c:tx>
            <c:strRef>
              <c:f>'placebo vaccine'!$C$57:$E$57</c:f>
              <c:strCache>
                <c:ptCount val="3"/>
                <c:pt idx="0">
                  <c:v>VE 2 week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strRef>
              <c:f>'placebo vaccine'!$F$7:$P$7</c:f>
              <c:strCache>
                <c:ptCount val="11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</c:strCache>
            </c:strRef>
          </c:xVal>
          <c:yVal>
            <c:numRef>
              <c:f>'placebo vaccine'!$F$57:$P$57</c:f>
              <c:numCache>
                <c:formatCode>0.0%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0.98991208616238469</c:v>
                </c:pt>
                <c:pt idx="3">
                  <c:v>0.84762532981530336</c:v>
                </c:pt>
                <c:pt idx="4">
                  <c:v>0.53640994905603834</c:v>
                </c:pt>
                <c:pt idx="5">
                  <c:v>0.21759475900795511</c:v>
                </c:pt>
                <c:pt idx="6">
                  <c:v>2.3391812865497186E-2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A42-43FC-87DF-9CC31A6B55E6}"/>
            </c:ext>
          </c:extLst>
        </c:ser>
        <c:ser>
          <c:idx val="2"/>
          <c:order val="2"/>
          <c:tx>
            <c:strRef>
              <c:f>'placebo vaccine'!$C$88:$E$88</c:f>
              <c:strCache>
                <c:ptCount val="3"/>
                <c:pt idx="0">
                  <c:v>VE 3 week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strRef>
              <c:f>'placebo vaccine'!$F$7:$P$7</c:f>
              <c:strCache>
                <c:ptCount val="11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</c:strCache>
            </c:strRef>
          </c:xVal>
          <c:yVal>
            <c:numRef>
              <c:f>'placebo vaccine'!$F$88:$P$88</c:f>
              <c:numCache>
                <c:formatCode>0.0%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0.99274406332453824</c:v>
                </c:pt>
                <c:pt idx="4">
                  <c:v>0.8261537308960144</c:v>
                </c:pt>
                <c:pt idx="5">
                  <c:v>0.42349087505849325</c:v>
                </c:pt>
                <c:pt idx="6">
                  <c:v>0.11111111111111116</c:v>
                </c:pt>
                <c:pt idx="7">
                  <c:v>2.3391812865497186E-2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A42-43FC-87DF-9CC31A6B5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8845871"/>
        <c:axId val="1988844431"/>
      </c:scatterChart>
      <c:valAx>
        <c:axId val="1988845871"/>
        <c:scaling>
          <c:orientation val="minMax"/>
          <c:max val="11"/>
          <c:min val="1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8844431"/>
        <c:crosses val="autoZero"/>
        <c:crossBetween val="midCat"/>
        <c:majorUnit val="1"/>
        <c:minorUnit val="1"/>
      </c:valAx>
      <c:valAx>
        <c:axId val="1988844431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884587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'placebo vaccine'!$C$15:$E$15</c:f>
              <c:strCache>
                <c:ptCount val="3"/>
                <c:pt idx="0">
                  <c:v>vaccinated reported infection rate % (1 week)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strRef>
              <c:f>'placebo vaccine'!$F$7:$P$7</c:f>
              <c:strCache>
                <c:ptCount val="11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</c:strCache>
            </c:strRef>
          </c:xVal>
          <c:yVal>
            <c:numRef>
              <c:f>'placebo vaccine'!$F$15:$P$15</c:f>
              <c:numCache>
                <c:formatCode>0.00000%</c:formatCode>
                <c:ptCount val="11"/>
                <c:pt idx="0">
                  <c:v>0</c:v>
                </c:pt>
                <c:pt idx="1">
                  <c:v>4.807692307692308E-4</c:v>
                </c:pt>
                <c:pt idx="2">
                  <c:v>3.7735849056603774E-3</c:v>
                </c:pt>
                <c:pt idx="3">
                  <c:v>7.3878627968337728E-3</c:v>
                </c:pt>
                <c:pt idx="4">
                  <c:v>9.1099790230746176E-3</c:v>
                </c:pt>
                <c:pt idx="5">
                  <c:v>9.7683668694431448E-3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126-49F9-992F-A3EC7FE16DBA}"/>
            </c:ext>
          </c:extLst>
        </c:ser>
        <c:ser>
          <c:idx val="1"/>
          <c:order val="1"/>
          <c:tx>
            <c:strRef>
              <c:f>'placebo vaccine'!$C$43:$E$43</c:f>
              <c:strCache>
                <c:ptCount val="3"/>
                <c:pt idx="0">
                  <c:v>vaccinated reported infection rate % (2 week)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strRef>
              <c:f>'placebo vaccine'!$F$7:$P$7</c:f>
              <c:strCache>
                <c:ptCount val="11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</c:strCache>
            </c:strRef>
          </c:xVal>
          <c:yVal>
            <c:numRef>
              <c:f>'placebo vaccine'!$F$43:$P$43</c:f>
              <c:numCache>
                <c:formatCode>0.00000%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1.7969451931716083E-4</c:v>
                </c:pt>
                <c:pt idx="3">
                  <c:v>2.770448548812665E-3</c:v>
                </c:pt>
                <c:pt idx="4">
                  <c:v>6.7126161222655079E-3</c:v>
                </c:pt>
                <c:pt idx="5">
                  <c:v>8.8909686476368738E-3</c:v>
                </c:pt>
                <c:pt idx="6">
                  <c:v>9.7660818713450285E-3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126-49F9-992F-A3EC7FE16DBA}"/>
            </c:ext>
          </c:extLst>
        </c:ser>
        <c:ser>
          <c:idx val="2"/>
          <c:order val="2"/>
          <c:tx>
            <c:strRef>
              <c:f>'placebo vaccine'!$C$74:$E$74</c:f>
              <c:strCache>
                <c:ptCount val="3"/>
                <c:pt idx="0">
                  <c:v>vaccinated reported infection rate % (3 week)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strRef>
              <c:f>'placebo vaccine'!$F$7:$P$7</c:f>
              <c:strCache>
                <c:ptCount val="11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</c:strCache>
            </c:strRef>
          </c:xVal>
          <c:yVal>
            <c:numRef>
              <c:f>'placebo vaccine'!$F$74:$P$74</c:f>
              <c:numCache>
                <c:formatCode>0.00000%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1.3192612137203166E-4</c:v>
                </c:pt>
                <c:pt idx="4">
                  <c:v>2.5172310458495654E-3</c:v>
                </c:pt>
                <c:pt idx="5">
                  <c:v>6.5512400561534862E-3</c:v>
                </c:pt>
                <c:pt idx="6">
                  <c:v>8.8888888888888889E-3</c:v>
                </c:pt>
                <c:pt idx="7">
                  <c:v>9.7660818713450285E-3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126-49F9-992F-A3EC7FE16DBA}"/>
            </c:ext>
          </c:extLst>
        </c:ser>
        <c:ser>
          <c:idx val="3"/>
          <c:order val="3"/>
          <c:tx>
            <c:strRef>
              <c:f>'placebo vaccine'!$C$91</c:f>
              <c:strCache>
                <c:ptCount val="1"/>
                <c:pt idx="0">
                  <c:v>unvaccinated reported infection rate  %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strRef>
              <c:f>'placebo vaccine'!$F$7:$P$7</c:f>
              <c:strCache>
                <c:ptCount val="11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</c:strCache>
            </c:strRef>
          </c:xVal>
          <c:yVal>
            <c:numRef>
              <c:f>'placebo vaccine'!$F$91:$P$91</c:f>
              <c:numCache>
                <c:formatCode>0.00%</c:formatCode>
                <c:ptCount val="11"/>
                <c:pt idx="0">
                  <c:v>1.00999899000101E-2</c:v>
                </c:pt>
                <c:pt idx="1">
                  <c:v>1.2500000000000001E-2</c:v>
                </c:pt>
                <c:pt idx="2">
                  <c:v>1.7812852311161219E-2</c:v>
                </c:pt>
                <c:pt idx="3">
                  <c:v>1.8181818181818181E-2</c:v>
                </c:pt>
                <c:pt idx="4">
                  <c:v>1.4479638009049774E-2</c:v>
                </c:pt>
                <c:pt idx="5">
                  <c:v>1.1363636363636364E-2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126-49F9-992F-A3EC7FE16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8847311"/>
        <c:axId val="1988848751"/>
      </c:scatterChart>
      <c:valAx>
        <c:axId val="1988847311"/>
        <c:scaling>
          <c:orientation val="minMax"/>
          <c:max val="11"/>
          <c:min val="1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8848751"/>
        <c:crosses val="autoZero"/>
        <c:crossBetween val="midCat"/>
      </c:valAx>
      <c:valAx>
        <c:axId val="1988848751"/>
        <c:scaling>
          <c:orientation val="minMax"/>
          <c:max val="2.0000000000000004E-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88473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Vaccine Effectveness when vaccinated infection cases miscategorised</a:t>
            </a:r>
          </a:p>
          <a:p>
            <a:pPr>
              <a:defRPr/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 by time period length 1,2,3 weeks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'negative efficacy vaccine'!$C$31</c:f>
              <c:strCache>
                <c:ptCount val="1"/>
                <c:pt idx="0">
                  <c:v>Vaccine Efficacy  (1 week)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'negative efficacy vaccine'!$D$31:$P$31</c:f>
              <c:numCache>
                <c:formatCode>General</c:formatCode>
                <c:ptCount val="13"/>
                <c:pt idx="2" formatCode="0.0%">
                  <c:v>1</c:v>
                </c:pt>
                <c:pt idx="3" formatCode="0.0%">
                  <c:v>0.95409522706209449</c:v>
                </c:pt>
                <c:pt idx="4" formatCode="0.0%">
                  <c:v>0.76075105996365844</c:v>
                </c:pt>
                <c:pt idx="5" formatCode="0.0%">
                  <c:v>0.54266855256954272</c:v>
                </c:pt>
                <c:pt idx="6" formatCode="0.0%">
                  <c:v>0.26955218531610925</c:v>
                </c:pt>
                <c:pt idx="7" formatCode="0.0%">
                  <c:v>-4.3336975035699998E-2</c:v>
                </c:pt>
                <c:pt idx="8" formatCode="0.0%">
                  <c:v>-0.25</c:v>
                </c:pt>
                <c:pt idx="9" formatCode="0.0%">
                  <c:v>-0.25</c:v>
                </c:pt>
                <c:pt idx="10" formatCode="0.0%">
                  <c:v>-0.25</c:v>
                </c:pt>
                <c:pt idx="11" formatCode="0.0%">
                  <c:v>-0.25</c:v>
                </c:pt>
                <c:pt idx="12" formatCode="0.0%">
                  <c:v>-0.25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1F-4659-AD01-898F5B8BFB19}"/>
            </c:ext>
          </c:extLst>
        </c:ser>
        <c:ser>
          <c:idx val="1"/>
          <c:order val="1"/>
          <c:tx>
            <c:strRef>
              <c:f>'negative efficacy vaccine'!$C$58</c:f>
              <c:strCache>
                <c:ptCount val="1"/>
                <c:pt idx="0">
                  <c:v>Vaccine Efficacy (2 week)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'negative efficacy vaccine'!$D$58:$P$58</c:f>
              <c:numCache>
                <c:formatCode>General</c:formatCode>
                <c:ptCount val="13"/>
                <c:pt idx="2" formatCode="0.0%">
                  <c:v>1</c:v>
                </c:pt>
                <c:pt idx="3" formatCode="0.0%">
                  <c:v>1</c:v>
                </c:pt>
                <c:pt idx="4" formatCode="0.0%">
                  <c:v>0.98860719333160274</c:v>
                </c:pt>
                <c:pt idx="5" formatCode="0.0%">
                  <c:v>0.82850070721357849</c:v>
                </c:pt>
                <c:pt idx="6" formatCode="0.0%">
                  <c:v>0.46177529444344889</c:v>
                </c:pt>
                <c:pt idx="7" formatCode="0.0%">
                  <c:v>5.0375926913614255E-2</c:v>
                </c:pt>
                <c:pt idx="8" formatCode="0.0%">
                  <c:v>-0.22076023391812871</c:v>
                </c:pt>
                <c:pt idx="9" formatCode="0.0%">
                  <c:v>-0.25</c:v>
                </c:pt>
                <c:pt idx="10" formatCode="0.0%">
                  <c:v>-0.25</c:v>
                </c:pt>
                <c:pt idx="11" formatCode="0.0%">
                  <c:v>-0.25</c:v>
                </c:pt>
                <c:pt idx="12" formatCode="0.0%">
                  <c:v>-0.25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1F-4659-AD01-898F5B8BFB19}"/>
            </c:ext>
          </c:extLst>
        </c:ser>
        <c:ser>
          <c:idx val="2"/>
          <c:order val="2"/>
          <c:tx>
            <c:strRef>
              <c:f>'negative efficacy vaccine'!$C$86</c:f>
              <c:strCache>
                <c:ptCount val="1"/>
                <c:pt idx="0">
                  <c:v>Vaccine Efficacy (3 week)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'negative efficacy vaccine'!$D$86:$P$86</c:f>
              <c:numCache>
                <c:formatCode>General</c:formatCode>
                <c:ptCount val="13"/>
                <c:pt idx="2" formatCode="0.0%">
                  <c:v>1</c:v>
                </c:pt>
                <c:pt idx="3" formatCode="0.0%">
                  <c:v>1</c:v>
                </c:pt>
                <c:pt idx="4" formatCode="0.0%">
                  <c:v>1</c:v>
                </c:pt>
                <c:pt idx="5" formatCode="0.0%">
                  <c:v>0.99183336701017044</c:v>
                </c:pt>
                <c:pt idx="6" formatCode="0.0%">
                  <c:v>0.79816573541629343</c:v>
                </c:pt>
                <c:pt idx="7" formatCode="0.0%">
                  <c:v>0.3002769987784526</c:v>
                </c:pt>
                <c:pt idx="8" formatCode="0.0%">
                  <c:v>-0.11111111111111116</c:v>
                </c:pt>
                <c:pt idx="9" formatCode="0.0%">
                  <c:v>-0.22076023391812871</c:v>
                </c:pt>
                <c:pt idx="10" formatCode="0.0%">
                  <c:v>-0.25</c:v>
                </c:pt>
                <c:pt idx="11" formatCode="0.0%">
                  <c:v>-0.25</c:v>
                </c:pt>
                <c:pt idx="12" formatCode="0.0%">
                  <c:v>-0.25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1F-4659-AD01-898F5B8BF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9032255"/>
        <c:axId val="1685731487"/>
      </c:lineChart>
      <c:catAx>
        <c:axId val="649032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5731487"/>
        <c:crosses val="autoZero"/>
        <c:auto val="1"/>
        <c:lblAlgn val="ctr"/>
        <c:lblOffset val="100"/>
        <c:noMultiLvlLbl val="0"/>
      </c:catAx>
      <c:valAx>
        <c:axId val="1685731487"/>
        <c:scaling>
          <c:orientation val="minMax"/>
          <c:max val="1"/>
          <c:min val="-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9032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vaccinated </a:t>
            </a:r>
          </a:p>
          <a:p>
            <a:pPr>
              <a:defRPr/>
            </a:pPr>
            <a:r>
              <a:rPr lang="en-GB" baseline="0"/>
              <a:t>infection </a:t>
            </a:r>
            <a:r>
              <a:rPr lang="en-GB" sz="1400" baseline="0"/>
              <a:t>rate % 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when vaccinated infection cases miscategorised</a:t>
            </a:r>
          </a:p>
          <a:p>
            <a:pPr>
              <a:defRPr/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 by time period length 1,2,3 weeks</a:t>
            </a:r>
            <a:endParaRPr lang="en-GB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'negative efficacy vaccine'!$C$17</c:f>
              <c:strCache>
                <c:ptCount val="1"/>
                <c:pt idx="0">
                  <c:v>Vaccinated reported infection rate % (1 week)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'negative efficacy vaccine'!$F$9:$P$9</c:f>
              <c:strCache>
                <c:ptCount val="11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</c:strCache>
            </c:strRef>
          </c:xVal>
          <c:yVal>
            <c:numRef>
              <c:f>'negative efficacy vaccine'!$F$17:$P$17</c:f>
              <c:numCache>
                <c:formatCode>0.00000%</c:formatCode>
                <c:ptCount val="11"/>
                <c:pt idx="0">
                  <c:v>0</c:v>
                </c:pt>
                <c:pt idx="1">
                  <c:v>6.0240963855421692E-4</c:v>
                </c:pt>
                <c:pt idx="2">
                  <c:v>4.7244094488188976E-3</c:v>
                </c:pt>
                <c:pt idx="3">
                  <c:v>9.240924092409241E-3</c:v>
                </c:pt>
                <c:pt idx="4">
                  <c:v>1.1390033720494568E-2</c:v>
                </c:pt>
                <c:pt idx="5">
                  <c:v>1.221117285756069E-2</c:v>
                </c:pt>
                <c:pt idx="6">
                  <c:v>1.2500000000000001E-2</c:v>
                </c:pt>
                <c:pt idx="7">
                  <c:v>1.2500000000000001E-2</c:v>
                </c:pt>
                <c:pt idx="8">
                  <c:v>1.2500000000000001E-2</c:v>
                </c:pt>
                <c:pt idx="9">
                  <c:v>1.2500000000000001E-2</c:v>
                </c:pt>
                <c:pt idx="10">
                  <c:v>1.2500000000000001E-2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B2B-4FCF-BF5E-14871A8DDA56}"/>
            </c:ext>
          </c:extLst>
        </c:ser>
        <c:ser>
          <c:idx val="1"/>
          <c:order val="1"/>
          <c:tx>
            <c:strRef>
              <c:f>'negative efficacy vaccine'!$C$44</c:f>
              <c:strCache>
                <c:ptCount val="1"/>
                <c:pt idx="0">
                  <c:v>Vaccinated reported infection rate % (2 week)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strRef>
              <c:f>'negative efficacy vaccine'!$F$9:$P$9</c:f>
              <c:strCache>
                <c:ptCount val="11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</c:strCache>
            </c:strRef>
          </c:xVal>
          <c:yVal>
            <c:numRef>
              <c:f>'negative efficacy vaccine'!$F$44:$P$44</c:f>
              <c:numCache>
                <c:formatCode>0.00000%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2.2497187851518559E-4</c:v>
                </c:pt>
                <c:pt idx="3">
                  <c:v>3.4653465346534654E-3</c:v>
                </c:pt>
                <c:pt idx="4">
                  <c:v>8.3926564256275767E-3</c:v>
                </c:pt>
                <c:pt idx="5">
                  <c:v>1.1114360924246856E-2</c:v>
                </c:pt>
                <c:pt idx="6">
                  <c:v>1.2207602339181287E-2</c:v>
                </c:pt>
                <c:pt idx="7">
                  <c:v>1.2500000000000001E-2</c:v>
                </c:pt>
                <c:pt idx="8">
                  <c:v>1.2500000000000001E-2</c:v>
                </c:pt>
                <c:pt idx="9">
                  <c:v>1.2500000000000001E-2</c:v>
                </c:pt>
                <c:pt idx="10">
                  <c:v>1.2500000000000001E-2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B2B-4FCF-BF5E-14871A8DDA56}"/>
            </c:ext>
          </c:extLst>
        </c:ser>
        <c:ser>
          <c:idx val="2"/>
          <c:order val="2"/>
          <c:tx>
            <c:strRef>
              <c:f>'negative efficacy vaccine'!$C$72</c:f>
              <c:strCache>
                <c:ptCount val="1"/>
                <c:pt idx="0">
                  <c:v>Vaccinated reported infection rate % (3 week)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strRef>
              <c:f>'negative efficacy vaccine'!$F$9:$P$9</c:f>
              <c:strCache>
                <c:ptCount val="11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</c:strCache>
            </c:strRef>
          </c:xVal>
          <c:yVal>
            <c:numRef>
              <c:f>'negative efficacy vaccine'!$F$72:$P$72</c:f>
              <c:numCache>
                <c:formatCode>0.00000%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1.6501650165016502E-4</c:v>
                </c:pt>
                <c:pt idx="4">
                  <c:v>3.1472461596103408E-3</c:v>
                </c:pt>
                <c:pt idx="5">
                  <c:v>8.1895291020766311E-3</c:v>
                </c:pt>
                <c:pt idx="6">
                  <c:v>1.1111111111111112E-2</c:v>
                </c:pt>
                <c:pt idx="7">
                  <c:v>1.2207602339181287E-2</c:v>
                </c:pt>
                <c:pt idx="8">
                  <c:v>1.2500000000000001E-2</c:v>
                </c:pt>
                <c:pt idx="9">
                  <c:v>1.2500000000000001E-2</c:v>
                </c:pt>
                <c:pt idx="10">
                  <c:v>1.2500000000000001E-2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B2B-4FCF-BF5E-14871A8DDA56}"/>
            </c:ext>
          </c:extLst>
        </c:ser>
        <c:ser>
          <c:idx val="3"/>
          <c:order val="3"/>
          <c:tx>
            <c:strRef>
              <c:f>'negative efficacy vaccine'!$C$88</c:f>
              <c:strCache>
                <c:ptCount val="1"/>
                <c:pt idx="0">
                  <c:v>Unvaccinated reported infection rate  %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strRef>
              <c:f>'negative efficacy vaccine'!$F$9:$P$9</c:f>
              <c:strCache>
                <c:ptCount val="11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</c:strCache>
            </c:strRef>
          </c:xVal>
          <c:yVal>
            <c:numRef>
              <c:f>'negative efficacy vaccine'!$F$88:$P$88</c:f>
              <c:numCache>
                <c:formatCode>0.00%</c:formatCode>
                <c:ptCount val="11"/>
                <c:pt idx="0">
                  <c:v>1.0124984219164248E-2</c:v>
                </c:pt>
                <c:pt idx="1">
                  <c:v>1.3123028391167193E-2</c:v>
                </c:pt>
                <c:pt idx="2">
                  <c:v>1.9746835443037975E-2</c:v>
                </c:pt>
                <c:pt idx="3">
                  <c:v>2.0206185567010308E-2</c:v>
                </c:pt>
                <c:pt idx="4">
                  <c:v>1.5593220338983051E-2</c:v>
                </c:pt>
                <c:pt idx="5">
                  <c:v>1.17039586919105E-2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B2B-4FCF-BF5E-14871A8DD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8847311"/>
        <c:axId val="1988848751"/>
      </c:scatterChart>
      <c:valAx>
        <c:axId val="1988847311"/>
        <c:scaling>
          <c:orientation val="minMax"/>
          <c:max val="11"/>
          <c:min val="1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8848751"/>
        <c:crosses val="autoZero"/>
        <c:crossBetween val="midCat"/>
      </c:valAx>
      <c:valAx>
        <c:axId val="1988848751"/>
        <c:scaling>
          <c:orientation val="minMax"/>
          <c:max val="2.5000000000000005E-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88473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'negative efficacy vaccine'!$C$31</c:f>
              <c:strCache>
                <c:ptCount val="1"/>
                <c:pt idx="0">
                  <c:v>Vaccine Efficacy  (1 week)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strRef>
              <c:f>'negative efficacy vaccine'!$F$9:$P$9</c:f>
              <c:strCache>
                <c:ptCount val="11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</c:strCache>
            </c:strRef>
          </c:xVal>
          <c:yVal>
            <c:numRef>
              <c:f>'negative efficacy vaccine'!$F$31:$P$31</c:f>
              <c:numCache>
                <c:formatCode>0.0%</c:formatCode>
                <c:ptCount val="11"/>
                <c:pt idx="0">
                  <c:v>1</c:v>
                </c:pt>
                <c:pt idx="1">
                  <c:v>0.95409522706209449</c:v>
                </c:pt>
                <c:pt idx="2">
                  <c:v>0.76075105996365844</c:v>
                </c:pt>
                <c:pt idx="3">
                  <c:v>0.54266855256954272</c:v>
                </c:pt>
                <c:pt idx="4">
                  <c:v>0.26955218531610925</c:v>
                </c:pt>
                <c:pt idx="5">
                  <c:v>-4.3336975035699998E-2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E55-4DFD-92F8-4A73584DF500}"/>
            </c:ext>
          </c:extLst>
        </c:ser>
        <c:ser>
          <c:idx val="1"/>
          <c:order val="1"/>
          <c:tx>
            <c:strRef>
              <c:f>'negative efficacy vaccine'!$C$58</c:f>
              <c:strCache>
                <c:ptCount val="1"/>
                <c:pt idx="0">
                  <c:v>Vaccine Efficacy (2 week)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strRef>
              <c:f>'negative efficacy vaccine'!$F$36:$P$36</c:f>
              <c:strCache>
                <c:ptCount val="11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</c:strCache>
            </c:strRef>
          </c:xVal>
          <c:yVal>
            <c:numRef>
              <c:f>'negative efficacy vaccine'!$F$58:$P$58</c:f>
              <c:numCache>
                <c:formatCode>0.0%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0.98860719333160274</c:v>
                </c:pt>
                <c:pt idx="3">
                  <c:v>0.82850070721357849</c:v>
                </c:pt>
                <c:pt idx="4">
                  <c:v>0.46177529444344889</c:v>
                </c:pt>
                <c:pt idx="5">
                  <c:v>5.0375926913614255E-2</c:v>
                </c:pt>
                <c:pt idx="6">
                  <c:v>-0.22076023391812871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E55-4DFD-92F8-4A73584DF500}"/>
            </c:ext>
          </c:extLst>
        </c:ser>
        <c:ser>
          <c:idx val="2"/>
          <c:order val="2"/>
          <c:tx>
            <c:strRef>
              <c:f>'negative efficacy vaccine'!$C$86</c:f>
              <c:strCache>
                <c:ptCount val="1"/>
                <c:pt idx="0">
                  <c:v>Vaccine Efficacy (3 week)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strRef>
              <c:f>'negative efficacy vaccine'!$F$64:$P$64</c:f>
              <c:strCache>
                <c:ptCount val="11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</c:strCache>
            </c:strRef>
          </c:xVal>
          <c:yVal>
            <c:numRef>
              <c:f>'negative efficacy vaccine'!$F$86:$P$86</c:f>
              <c:numCache>
                <c:formatCode>0.0%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0.99183336701017044</c:v>
                </c:pt>
                <c:pt idx="4">
                  <c:v>0.79816573541629343</c:v>
                </c:pt>
                <c:pt idx="5">
                  <c:v>0.3002769987784526</c:v>
                </c:pt>
                <c:pt idx="6">
                  <c:v>-0.11111111111111116</c:v>
                </c:pt>
                <c:pt idx="7">
                  <c:v>-0.22076023391812871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E55-4DFD-92F8-4A73584DF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8845871"/>
        <c:axId val="1988844431"/>
      </c:scatterChart>
      <c:valAx>
        <c:axId val="1988845871"/>
        <c:scaling>
          <c:orientation val="minMax"/>
          <c:max val="11"/>
          <c:min val="1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8844431"/>
        <c:crosses val="autoZero"/>
        <c:crossBetween val="midCat"/>
        <c:majorUnit val="1"/>
        <c:minorUnit val="1"/>
      </c:valAx>
      <c:valAx>
        <c:axId val="1988844431"/>
        <c:scaling>
          <c:orientation val="minMax"/>
          <c:max val="1"/>
          <c:min val="-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8845871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'negative efficacy vaccine'!$C$17</c:f>
              <c:strCache>
                <c:ptCount val="1"/>
                <c:pt idx="0">
                  <c:v>Vaccinated reported infection rate % (1 week)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strRef>
              <c:f>'negative efficacy vaccine'!$F$9:$P$9</c:f>
              <c:strCache>
                <c:ptCount val="11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</c:strCache>
            </c:strRef>
          </c:xVal>
          <c:yVal>
            <c:numRef>
              <c:f>'negative efficacy vaccine'!$F$17:$P$17</c:f>
              <c:numCache>
                <c:formatCode>0.00000%</c:formatCode>
                <c:ptCount val="11"/>
                <c:pt idx="0">
                  <c:v>0</c:v>
                </c:pt>
                <c:pt idx="1">
                  <c:v>6.0240963855421692E-4</c:v>
                </c:pt>
                <c:pt idx="2">
                  <c:v>4.7244094488188976E-3</c:v>
                </c:pt>
                <c:pt idx="3">
                  <c:v>9.240924092409241E-3</c:v>
                </c:pt>
                <c:pt idx="4">
                  <c:v>1.1390033720494568E-2</c:v>
                </c:pt>
                <c:pt idx="5">
                  <c:v>1.221117285756069E-2</c:v>
                </c:pt>
                <c:pt idx="6">
                  <c:v>1.2500000000000001E-2</c:v>
                </c:pt>
                <c:pt idx="7">
                  <c:v>1.2500000000000001E-2</c:v>
                </c:pt>
                <c:pt idx="8">
                  <c:v>1.2500000000000001E-2</c:v>
                </c:pt>
                <c:pt idx="9">
                  <c:v>1.2500000000000001E-2</c:v>
                </c:pt>
                <c:pt idx="10">
                  <c:v>1.2500000000000001E-2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D5B-4905-B1E4-2F56D534743A}"/>
            </c:ext>
          </c:extLst>
        </c:ser>
        <c:ser>
          <c:idx val="1"/>
          <c:order val="1"/>
          <c:tx>
            <c:strRef>
              <c:f>'negative efficacy vaccine'!$C$44</c:f>
              <c:strCache>
                <c:ptCount val="1"/>
                <c:pt idx="0">
                  <c:v>Vaccinated reported infection rate % (2 week)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strRef>
              <c:f>'negative efficacy vaccine'!$F$9:$P$9</c:f>
              <c:strCache>
                <c:ptCount val="11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</c:strCache>
            </c:strRef>
          </c:xVal>
          <c:yVal>
            <c:numRef>
              <c:f>'negative efficacy vaccine'!$F$44:$P$44</c:f>
              <c:numCache>
                <c:formatCode>0.00000%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2.2497187851518559E-4</c:v>
                </c:pt>
                <c:pt idx="3">
                  <c:v>3.4653465346534654E-3</c:v>
                </c:pt>
                <c:pt idx="4">
                  <c:v>8.3926564256275767E-3</c:v>
                </c:pt>
                <c:pt idx="5">
                  <c:v>1.1114360924246856E-2</c:v>
                </c:pt>
                <c:pt idx="6">
                  <c:v>1.2207602339181287E-2</c:v>
                </c:pt>
                <c:pt idx="7">
                  <c:v>1.2500000000000001E-2</c:v>
                </c:pt>
                <c:pt idx="8">
                  <c:v>1.2500000000000001E-2</c:v>
                </c:pt>
                <c:pt idx="9">
                  <c:v>1.2500000000000001E-2</c:v>
                </c:pt>
                <c:pt idx="10">
                  <c:v>1.2500000000000001E-2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D5B-4905-B1E4-2F56D534743A}"/>
            </c:ext>
          </c:extLst>
        </c:ser>
        <c:ser>
          <c:idx val="2"/>
          <c:order val="2"/>
          <c:tx>
            <c:strRef>
              <c:f>'negative efficacy vaccine'!$C$72</c:f>
              <c:strCache>
                <c:ptCount val="1"/>
                <c:pt idx="0">
                  <c:v>Vaccinated reported infection rate % (3 week)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strRef>
              <c:f>'negative efficacy vaccine'!$F$9:$P$9</c:f>
              <c:strCache>
                <c:ptCount val="11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</c:strCache>
            </c:strRef>
          </c:xVal>
          <c:yVal>
            <c:numRef>
              <c:f>'negative efficacy vaccine'!$F$72:$P$72</c:f>
              <c:numCache>
                <c:formatCode>0.00000%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1.6501650165016502E-4</c:v>
                </c:pt>
                <c:pt idx="4">
                  <c:v>3.1472461596103408E-3</c:v>
                </c:pt>
                <c:pt idx="5">
                  <c:v>8.1895291020766311E-3</c:v>
                </c:pt>
                <c:pt idx="6">
                  <c:v>1.1111111111111112E-2</c:v>
                </c:pt>
                <c:pt idx="7">
                  <c:v>1.2207602339181287E-2</c:v>
                </c:pt>
                <c:pt idx="8">
                  <c:v>1.2500000000000001E-2</c:v>
                </c:pt>
                <c:pt idx="9">
                  <c:v>1.2500000000000001E-2</c:v>
                </c:pt>
                <c:pt idx="10">
                  <c:v>1.2500000000000001E-2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D5B-4905-B1E4-2F56D534743A}"/>
            </c:ext>
          </c:extLst>
        </c:ser>
        <c:ser>
          <c:idx val="3"/>
          <c:order val="3"/>
          <c:tx>
            <c:strRef>
              <c:f>'negative efficacy vaccine'!$C$88</c:f>
              <c:strCache>
                <c:ptCount val="1"/>
                <c:pt idx="0">
                  <c:v>Unvaccinated reported infection rate  %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strRef>
              <c:f>'negative efficacy vaccine'!$F$9:$P$9</c:f>
              <c:strCache>
                <c:ptCount val="11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</c:strCache>
            </c:strRef>
          </c:xVal>
          <c:yVal>
            <c:numRef>
              <c:f>'negative efficacy vaccine'!$F$88:$P$88</c:f>
              <c:numCache>
                <c:formatCode>0.00%</c:formatCode>
                <c:ptCount val="11"/>
                <c:pt idx="0">
                  <c:v>1.0124984219164248E-2</c:v>
                </c:pt>
                <c:pt idx="1">
                  <c:v>1.3123028391167193E-2</c:v>
                </c:pt>
                <c:pt idx="2">
                  <c:v>1.9746835443037975E-2</c:v>
                </c:pt>
                <c:pt idx="3">
                  <c:v>2.0206185567010308E-2</c:v>
                </c:pt>
                <c:pt idx="4">
                  <c:v>1.5593220338983051E-2</c:v>
                </c:pt>
                <c:pt idx="5">
                  <c:v>1.17039586919105E-2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D5B-4905-B1E4-2F56D5347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8847311"/>
        <c:axId val="1988848751"/>
      </c:scatterChart>
      <c:valAx>
        <c:axId val="1988847311"/>
        <c:scaling>
          <c:orientation val="minMax"/>
          <c:max val="11"/>
          <c:min val="1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8848751"/>
        <c:crosses val="autoZero"/>
        <c:crossBetween val="midCat"/>
      </c:valAx>
      <c:valAx>
        <c:axId val="1988848751"/>
        <c:scaling>
          <c:orientation val="minMax"/>
          <c:max val="2.5000000000000005E-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88473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549275</xdr:colOff>
      <xdr:row>10</xdr:row>
      <xdr:rowOff>3175</xdr:rowOff>
    </xdr:from>
    <xdr:to>
      <xdr:col>26</xdr:col>
      <xdr:colOff>539750</xdr:colOff>
      <xdr:row>28</xdr:row>
      <xdr:rowOff>117475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C22F1D-B04B-44E6-BAD7-8B87A257B7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9525</xdr:colOff>
      <xdr:row>10</xdr:row>
      <xdr:rowOff>0</xdr:rowOff>
    </xdr:from>
    <xdr:to>
      <xdr:col>33</xdr:col>
      <xdr:colOff>142875</xdr:colOff>
      <xdr:row>28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19FB406-F7C7-42D0-B63B-2B7A571702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30</xdr:row>
      <xdr:rowOff>3175</xdr:rowOff>
    </xdr:from>
    <xdr:to>
      <xdr:col>26</xdr:col>
      <xdr:colOff>600075</xdr:colOff>
      <xdr:row>48</xdr:row>
      <xdr:rowOff>69850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F2E278E-FED7-41F3-9FF2-4ECA3996AF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69850</xdr:colOff>
      <xdr:row>30</xdr:row>
      <xdr:rowOff>0</xdr:rowOff>
    </xdr:from>
    <xdr:to>
      <xdr:col>33</xdr:col>
      <xdr:colOff>203200</xdr:colOff>
      <xdr:row>48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C2A6E17-6A52-42A1-BFF5-9FBE8F9A71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546100</xdr:colOff>
      <xdr:row>7</xdr:row>
      <xdr:rowOff>171449</xdr:rowOff>
    </xdr:from>
    <xdr:to>
      <xdr:col>26</xdr:col>
      <xdr:colOff>581026</xdr:colOff>
      <xdr:row>24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47B0806-CD80-D899-E285-8C683FE950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57150</xdr:colOff>
      <xdr:row>7</xdr:row>
      <xdr:rowOff>114300</xdr:rowOff>
    </xdr:from>
    <xdr:to>
      <xdr:col>33</xdr:col>
      <xdr:colOff>19050</xdr:colOff>
      <xdr:row>24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70C8FEB-F37B-4180-9092-481BD6FEE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</xdr:colOff>
      <xdr:row>26</xdr:row>
      <xdr:rowOff>0</xdr:rowOff>
    </xdr:from>
    <xdr:to>
      <xdr:col>25</xdr:col>
      <xdr:colOff>552451</xdr:colOff>
      <xdr:row>44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86A14FE-9B15-4F5F-91A9-C310FE80A1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0</xdr:colOff>
      <xdr:row>26</xdr:row>
      <xdr:rowOff>0</xdr:rowOff>
    </xdr:from>
    <xdr:to>
      <xdr:col>33</xdr:col>
      <xdr:colOff>571500</xdr:colOff>
      <xdr:row>42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CAEAA5A-D7C1-4117-B246-BDA23A0B17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qmulprod.sharepoint.com/sites/SEFacultyResearch/Shared%20Documents/Fellowship%20Resource%20(for%20internal%20reference%20only%20please)/questions%20and%20answers.docx?web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D5B9B-F5A5-4BBD-843D-FB194176D75C}">
  <dimension ref="B1:AE91"/>
  <sheetViews>
    <sheetView tabSelected="1" zoomScale="70" zoomScaleNormal="70" workbookViewId="0">
      <selection activeCell="F15" sqref="F15:P15"/>
    </sheetView>
  </sheetViews>
  <sheetFormatPr defaultRowHeight="14.4" x14ac:dyDescent="0.3"/>
  <cols>
    <col min="3" max="3" width="19.6640625" customWidth="1"/>
    <col min="6" max="16" width="13.6640625" customWidth="1"/>
  </cols>
  <sheetData>
    <row r="1" spans="2:19" s="4" customFormat="1" ht="18" x14ac:dyDescent="0.35">
      <c r="B1" s="4" t="s">
        <v>19</v>
      </c>
    </row>
    <row r="2" spans="2:19" s="4" customFormat="1" ht="18" x14ac:dyDescent="0.35">
      <c r="C2" s="7" t="s">
        <v>20</v>
      </c>
      <c r="D2" s="7"/>
    </row>
    <row r="3" spans="2:19" s="4" customFormat="1" ht="18" x14ac:dyDescent="0.35">
      <c r="C3" s="7" t="s">
        <v>7</v>
      </c>
      <c r="D3" s="8">
        <v>0.01</v>
      </c>
    </row>
    <row r="4" spans="2:19" s="4" customFormat="1" ht="18" x14ac:dyDescent="0.35"/>
    <row r="5" spans="2:19" x14ac:dyDescent="0.3">
      <c r="E5" s="1"/>
    </row>
    <row r="6" spans="2:19" ht="18" x14ac:dyDescent="0.35">
      <c r="B6" s="4" t="s">
        <v>43</v>
      </c>
      <c r="C6" s="4"/>
      <c r="D6" s="4"/>
      <c r="E6" s="4"/>
      <c r="F6" s="4"/>
      <c r="G6" s="4"/>
      <c r="H6" s="4"/>
    </row>
    <row r="7" spans="2:19" x14ac:dyDescent="0.3">
      <c r="F7" t="s">
        <v>0</v>
      </c>
      <c r="G7" t="s">
        <v>1</v>
      </c>
      <c r="H7" t="s">
        <v>2</v>
      </c>
      <c r="I7" t="s">
        <v>3</v>
      </c>
      <c r="J7" t="s">
        <v>4</v>
      </c>
      <c r="K7" t="s">
        <v>5</v>
      </c>
      <c r="L7" t="s">
        <v>12</v>
      </c>
      <c r="M7" t="s">
        <v>13</v>
      </c>
      <c r="N7" t="s">
        <v>14</v>
      </c>
      <c r="O7" t="s">
        <v>15</v>
      </c>
      <c r="P7" t="s">
        <v>18</v>
      </c>
    </row>
    <row r="8" spans="2:19" x14ac:dyDescent="0.3">
      <c r="B8" t="s">
        <v>21</v>
      </c>
      <c r="Q8" t="s">
        <v>16</v>
      </c>
      <c r="S8" t="s">
        <v>17</v>
      </c>
    </row>
    <row r="9" spans="2:19" x14ac:dyDescent="0.3">
      <c r="C9" t="s">
        <v>8</v>
      </c>
      <c r="F9" s="12">
        <v>10000</v>
      </c>
      <c r="G9" s="12">
        <v>200000</v>
      </c>
      <c r="H9" s="12">
        <v>350000</v>
      </c>
      <c r="I9" s="12">
        <v>200000</v>
      </c>
      <c r="J9" s="12">
        <v>75000</v>
      </c>
      <c r="K9" s="12">
        <v>20000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>
        <f>SUM(F9:P9)</f>
        <v>855000</v>
      </c>
      <c r="S9">
        <v>1000000</v>
      </c>
    </row>
    <row r="10" spans="2:19" x14ac:dyDescent="0.3">
      <c r="C10" t="s">
        <v>23</v>
      </c>
      <c r="F10">
        <f>F9</f>
        <v>10000</v>
      </c>
      <c r="G10">
        <f t="shared" ref="G10:P10" si="0">F10+G9</f>
        <v>210000</v>
      </c>
      <c r="H10">
        <f t="shared" si="0"/>
        <v>560000</v>
      </c>
      <c r="I10">
        <f t="shared" si="0"/>
        <v>760000</v>
      </c>
      <c r="J10">
        <f t="shared" si="0"/>
        <v>835000</v>
      </c>
      <c r="K10">
        <f t="shared" si="0"/>
        <v>855000</v>
      </c>
      <c r="L10">
        <f t="shared" si="0"/>
        <v>855000</v>
      </c>
      <c r="M10">
        <f t="shared" si="0"/>
        <v>855000</v>
      </c>
      <c r="N10">
        <f t="shared" si="0"/>
        <v>855000</v>
      </c>
      <c r="O10">
        <f t="shared" si="0"/>
        <v>855000</v>
      </c>
      <c r="P10">
        <f t="shared" si="0"/>
        <v>855000</v>
      </c>
    </row>
    <row r="11" spans="2:19" x14ac:dyDescent="0.3">
      <c r="C11" t="s">
        <v>24</v>
      </c>
      <c r="F11">
        <v>0</v>
      </c>
      <c r="G11">
        <f t="shared" ref="G11:P11" si="1">F10</f>
        <v>10000</v>
      </c>
      <c r="H11">
        <f t="shared" si="1"/>
        <v>210000</v>
      </c>
      <c r="I11">
        <f t="shared" si="1"/>
        <v>560000</v>
      </c>
      <c r="J11">
        <f t="shared" si="1"/>
        <v>760000</v>
      </c>
      <c r="K11">
        <f t="shared" si="1"/>
        <v>835000</v>
      </c>
      <c r="L11">
        <f t="shared" si="1"/>
        <v>855000</v>
      </c>
      <c r="M11">
        <f t="shared" si="1"/>
        <v>855000</v>
      </c>
      <c r="N11">
        <f t="shared" si="1"/>
        <v>855000</v>
      </c>
      <c r="O11">
        <f t="shared" si="1"/>
        <v>855000</v>
      </c>
      <c r="P11">
        <f t="shared" si="1"/>
        <v>855000</v>
      </c>
    </row>
    <row r="12" spans="2:19" x14ac:dyDescent="0.3">
      <c r="C12" t="s">
        <v>6</v>
      </c>
      <c r="F12">
        <f t="shared" ref="F12:P12" si="2">F9*weekly_rate</f>
        <v>100</v>
      </c>
      <c r="G12">
        <f t="shared" si="2"/>
        <v>2000</v>
      </c>
      <c r="H12">
        <f t="shared" si="2"/>
        <v>3500</v>
      </c>
      <c r="I12">
        <f t="shared" si="2"/>
        <v>2000</v>
      </c>
      <c r="J12">
        <f t="shared" si="2"/>
        <v>750</v>
      </c>
      <c r="K12">
        <f t="shared" si="2"/>
        <v>200</v>
      </c>
      <c r="L12">
        <f t="shared" si="2"/>
        <v>0</v>
      </c>
      <c r="M12">
        <f t="shared" si="2"/>
        <v>0</v>
      </c>
      <c r="N12">
        <f t="shared" si="2"/>
        <v>0</v>
      </c>
      <c r="O12">
        <f t="shared" si="2"/>
        <v>0</v>
      </c>
      <c r="P12">
        <f t="shared" si="2"/>
        <v>0</v>
      </c>
    </row>
    <row r="13" spans="2:19" x14ac:dyDescent="0.3">
      <c r="C13" t="s">
        <v>25</v>
      </c>
      <c r="F13">
        <f t="shared" ref="F13:P13" si="3">F11*weekly_rate</f>
        <v>0</v>
      </c>
      <c r="G13">
        <f t="shared" si="3"/>
        <v>100</v>
      </c>
      <c r="H13">
        <f t="shared" si="3"/>
        <v>2100</v>
      </c>
      <c r="I13">
        <f t="shared" si="3"/>
        <v>5600</v>
      </c>
      <c r="J13">
        <f t="shared" si="3"/>
        <v>7600</v>
      </c>
      <c r="K13">
        <f t="shared" si="3"/>
        <v>8350</v>
      </c>
      <c r="L13">
        <f t="shared" si="3"/>
        <v>8550</v>
      </c>
      <c r="M13">
        <f t="shared" si="3"/>
        <v>8550</v>
      </c>
      <c r="N13">
        <f t="shared" si="3"/>
        <v>8550</v>
      </c>
      <c r="O13">
        <f t="shared" si="3"/>
        <v>8550</v>
      </c>
      <c r="P13">
        <f t="shared" si="3"/>
        <v>8550</v>
      </c>
    </row>
    <row r="15" spans="2:19" x14ac:dyDescent="0.3">
      <c r="C15" t="s">
        <v>44</v>
      </c>
      <c r="F15" s="15">
        <f>(F13)/(F10-F12)</f>
        <v>0</v>
      </c>
      <c r="G15" s="15">
        <f>(G13)/(G10-G12)</f>
        <v>4.807692307692308E-4</v>
      </c>
      <c r="H15" s="15">
        <f t="shared" ref="H15:P15" si="4">(H13)/(H10-H12)</f>
        <v>3.7735849056603774E-3</v>
      </c>
      <c r="I15" s="15">
        <f t="shared" si="4"/>
        <v>7.3878627968337728E-3</v>
      </c>
      <c r="J15" s="15">
        <f t="shared" si="4"/>
        <v>9.1099790230746176E-3</v>
      </c>
      <c r="K15" s="15">
        <f t="shared" si="4"/>
        <v>9.7683668694431448E-3</v>
      </c>
      <c r="L15" s="15">
        <f t="shared" si="4"/>
        <v>0.01</v>
      </c>
      <c r="M15" s="15">
        <f t="shared" si="4"/>
        <v>0.01</v>
      </c>
      <c r="N15" s="15">
        <f t="shared" si="4"/>
        <v>0.01</v>
      </c>
      <c r="O15" s="15">
        <f t="shared" si="4"/>
        <v>0.01</v>
      </c>
      <c r="P15" s="15">
        <f t="shared" si="4"/>
        <v>0.01</v>
      </c>
    </row>
    <row r="16" spans="2:19" x14ac:dyDescent="0.3">
      <c r="C16" t="s">
        <v>26</v>
      </c>
    </row>
    <row r="19" spans="2:16" x14ac:dyDescent="0.3">
      <c r="B19" t="s">
        <v>22</v>
      </c>
    </row>
    <row r="20" spans="2:16" x14ac:dyDescent="0.3">
      <c r="C20" t="s">
        <v>9</v>
      </c>
      <c r="F20">
        <f t="shared" ref="F20:P20" si="5">$S$9-F10</f>
        <v>990000</v>
      </c>
      <c r="G20">
        <f t="shared" si="5"/>
        <v>790000</v>
      </c>
      <c r="H20">
        <f>$S$9-H10</f>
        <v>440000</v>
      </c>
      <c r="I20">
        <f t="shared" si="5"/>
        <v>240000</v>
      </c>
      <c r="J20">
        <f t="shared" si="5"/>
        <v>165000</v>
      </c>
      <c r="K20">
        <f t="shared" si="5"/>
        <v>145000</v>
      </c>
      <c r="L20">
        <f t="shared" si="5"/>
        <v>145000</v>
      </c>
      <c r="M20">
        <f t="shared" si="5"/>
        <v>145000</v>
      </c>
      <c r="N20">
        <f t="shared" si="5"/>
        <v>145000</v>
      </c>
      <c r="O20">
        <f t="shared" si="5"/>
        <v>145000</v>
      </c>
      <c r="P20">
        <f t="shared" si="5"/>
        <v>145000</v>
      </c>
    </row>
    <row r="21" spans="2:16" x14ac:dyDescent="0.3">
      <c r="C21" t="s">
        <v>10</v>
      </c>
      <c r="F21">
        <f t="shared" ref="F21:P21" si="6">F20*weekly_rate</f>
        <v>9900</v>
      </c>
      <c r="G21">
        <f t="shared" si="6"/>
        <v>7900</v>
      </c>
      <c r="H21">
        <f>H20*weekly_rate</f>
        <v>4400</v>
      </c>
      <c r="I21">
        <f t="shared" si="6"/>
        <v>2400</v>
      </c>
      <c r="J21">
        <f t="shared" si="6"/>
        <v>1650</v>
      </c>
      <c r="K21">
        <f t="shared" si="6"/>
        <v>1450</v>
      </c>
      <c r="L21">
        <f t="shared" si="6"/>
        <v>1450</v>
      </c>
      <c r="M21">
        <f t="shared" si="6"/>
        <v>1450</v>
      </c>
      <c r="N21">
        <f t="shared" si="6"/>
        <v>1450</v>
      </c>
      <c r="O21">
        <f t="shared" si="6"/>
        <v>1450</v>
      </c>
      <c r="P21">
        <f t="shared" si="6"/>
        <v>1450</v>
      </c>
    </row>
    <row r="22" spans="2:16" x14ac:dyDescent="0.3">
      <c r="C22" t="s">
        <v>36</v>
      </c>
      <c r="F22">
        <f t="shared" ref="F22:P22" si="7">F12</f>
        <v>100</v>
      </c>
      <c r="G22">
        <f t="shared" si="7"/>
        <v>2000</v>
      </c>
      <c r="H22">
        <f>H12</f>
        <v>3500</v>
      </c>
      <c r="I22">
        <f t="shared" si="7"/>
        <v>2000</v>
      </c>
      <c r="J22">
        <f t="shared" si="7"/>
        <v>750</v>
      </c>
      <c r="K22">
        <f t="shared" si="7"/>
        <v>200</v>
      </c>
      <c r="L22">
        <f t="shared" si="7"/>
        <v>0</v>
      </c>
      <c r="M22">
        <f t="shared" si="7"/>
        <v>0</v>
      </c>
      <c r="N22">
        <f t="shared" si="7"/>
        <v>0</v>
      </c>
      <c r="O22">
        <f t="shared" si="7"/>
        <v>0</v>
      </c>
      <c r="P22">
        <f t="shared" si="7"/>
        <v>0</v>
      </c>
    </row>
    <row r="23" spans="2:16" x14ac:dyDescent="0.3">
      <c r="C23" t="s">
        <v>37</v>
      </c>
      <c r="F23">
        <f>F21+F22</f>
        <v>10000</v>
      </c>
      <c r="G23">
        <f t="shared" ref="F23:P23" si="8">G21+G22</f>
        <v>9900</v>
      </c>
      <c r="H23">
        <f t="shared" si="8"/>
        <v>7900</v>
      </c>
      <c r="I23">
        <f t="shared" si="8"/>
        <v>4400</v>
      </c>
      <c r="J23">
        <f t="shared" si="8"/>
        <v>2400</v>
      </c>
      <c r="K23">
        <f t="shared" si="8"/>
        <v>1650</v>
      </c>
      <c r="L23">
        <f t="shared" si="8"/>
        <v>1450</v>
      </c>
      <c r="M23">
        <f t="shared" si="8"/>
        <v>1450</v>
      </c>
      <c r="N23">
        <f t="shared" si="8"/>
        <v>1450</v>
      </c>
      <c r="O23">
        <f t="shared" si="8"/>
        <v>1450</v>
      </c>
      <c r="P23">
        <f t="shared" si="8"/>
        <v>1450</v>
      </c>
    </row>
    <row r="24" spans="2:16" x14ac:dyDescent="0.3">
      <c r="C24" t="s">
        <v>11</v>
      </c>
      <c r="F24">
        <f>F21+F22</f>
        <v>10000</v>
      </c>
      <c r="G24">
        <f>G21+F24+G22</f>
        <v>19900</v>
      </c>
      <c r="H24">
        <f t="shared" ref="G24:P24" si="9">H21+G24+H22</f>
        <v>27800</v>
      </c>
      <c r="I24">
        <f t="shared" si="9"/>
        <v>32200</v>
      </c>
      <c r="J24">
        <f t="shared" si="9"/>
        <v>34600</v>
      </c>
      <c r="K24">
        <f t="shared" si="9"/>
        <v>36250</v>
      </c>
      <c r="L24">
        <f t="shared" si="9"/>
        <v>37700</v>
      </c>
      <c r="M24">
        <f t="shared" si="9"/>
        <v>39150</v>
      </c>
      <c r="N24">
        <f t="shared" si="9"/>
        <v>40600</v>
      </c>
      <c r="O24">
        <f t="shared" si="9"/>
        <v>42050</v>
      </c>
      <c r="P24">
        <f t="shared" si="9"/>
        <v>43500</v>
      </c>
    </row>
    <row r="26" spans="2:16" x14ac:dyDescent="0.3">
      <c r="C26" t="s">
        <v>46</v>
      </c>
      <c r="F26" s="15">
        <f>F23/(F20+F22)</f>
        <v>1.00999899000101E-2</v>
      </c>
      <c r="G26" s="15">
        <f>G23/(G20+G22)</f>
        <v>1.2500000000000001E-2</v>
      </c>
      <c r="H26" s="15">
        <f t="shared" ref="H26:P26" si="10">H23/(H20+H22)</f>
        <v>1.7812852311161219E-2</v>
      </c>
      <c r="I26" s="15">
        <f t="shared" si="10"/>
        <v>1.8181818181818181E-2</v>
      </c>
      <c r="J26" s="15">
        <f t="shared" si="10"/>
        <v>1.4479638009049774E-2</v>
      </c>
      <c r="K26" s="15">
        <f t="shared" si="10"/>
        <v>1.1363636363636364E-2</v>
      </c>
      <c r="L26" s="15">
        <f t="shared" si="10"/>
        <v>0.01</v>
      </c>
      <c r="M26" s="15">
        <f t="shared" si="10"/>
        <v>0.01</v>
      </c>
      <c r="N26" s="15">
        <f t="shared" si="10"/>
        <v>0.01</v>
      </c>
      <c r="O26" s="15">
        <f t="shared" si="10"/>
        <v>0.01</v>
      </c>
      <c r="P26" s="15">
        <f t="shared" si="10"/>
        <v>0.01</v>
      </c>
    </row>
    <row r="29" spans="2:16" x14ac:dyDescent="0.3">
      <c r="C29" t="s">
        <v>31</v>
      </c>
      <c r="F29" s="3">
        <f>(1-F15/F26)</f>
        <v>1</v>
      </c>
      <c r="G29" s="3">
        <f t="shared" ref="F29:P29" si="11">(1-G15/G26)</f>
        <v>0.96153846153846156</v>
      </c>
      <c r="H29" s="3">
        <f t="shared" si="11"/>
        <v>0.78815380941007884</v>
      </c>
      <c r="I29" s="3">
        <f t="shared" si="11"/>
        <v>0.59366754617414252</v>
      </c>
      <c r="J29" s="3">
        <f t="shared" si="11"/>
        <v>0.3708420737189092</v>
      </c>
      <c r="K29" s="3">
        <f t="shared" si="11"/>
        <v>0.1403837154890033</v>
      </c>
      <c r="L29" s="3">
        <f t="shared" si="11"/>
        <v>0</v>
      </c>
      <c r="M29" s="3">
        <f t="shared" si="11"/>
        <v>0</v>
      </c>
      <c r="N29" s="3">
        <f t="shared" si="11"/>
        <v>0</v>
      </c>
      <c r="O29" s="3">
        <f t="shared" si="11"/>
        <v>0</v>
      </c>
      <c r="P29" s="3">
        <f t="shared" si="11"/>
        <v>0</v>
      </c>
    </row>
    <row r="33" spans="2:19" ht="18" x14ac:dyDescent="0.35">
      <c r="B33" s="4" t="s">
        <v>41</v>
      </c>
      <c r="C33" s="4"/>
      <c r="D33" s="4"/>
      <c r="E33" s="4"/>
      <c r="F33" s="4"/>
    </row>
    <row r="35" spans="2:19" x14ac:dyDescent="0.3">
      <c r="F35" t="s">
        <v>0</v>
      </c>
      <c r="G35" t="s">
        <v>1</v>
      </c>
      <c r="H35" t="s">
        <v>2</v>
      </c>
      <c r="I35" t="s">
        <v>3</v>
      </c>
      <c r="J35" t="s">
        <v>4</v>
      </c>
      <c r="K35" t="s">
        <v>5</v>
      </c>
      <c r="L35" t="s">
        <v>12</v>
      </c>
      <c r="M35" t="s">
        <v>13</v>
      </c>
      <c r="N35" t="s">
        <v>14</v>
      </c>
      <c r="O35" t="s">
        <v>15</v>
      </c>
      <c r="P35" t="s">
        <v>18</v>
      </c>
    </row>
    <row r="36" spans="2:19" x14ac:dyDescent="0.3">
      <c r="B36" t="s">
        <v>21</v>
      </c>
      <c r="Q36" t="s">
        <v>16</v>
      </c>
      <c r="S36" t="s">
        <v>17</v>
      </c>
    </row>
    <row r="37" spans="2:19" x14ac:dyDescent="0.3">
      <c r="C37" t="s">
        <v>8</v>
      </c>
      <c r="F37" s="12">
        <v>10000</v>
      </c>
      <c r="G37" s="12">
        <v>200000</v>
      </c>
      <c r="H37" s="12">
        <v>350000</v>
      </c>
      <c r="I37" s="12">
        <v>200000</v>
      </c>
      <c r="J37" s="12">
        <v>75000</v>
      </c>
      <c r="K37" s="12">
        <v>20000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>
        <f>SUM(F37:P37)</f>
        <v>855000</v>
      </c>
      <c r="S37">
        <v>1000000</v>
      </c>
    </row>
    <row r="38" spans="2:19" x14ac:dyDescent="0.3">
      <c r="C38" t="s">
        <v>23</v>
      </c>
      <c r="F38">
        <f>F37</f>
        <v>10000</v>
      </c>
      <c r="G38">
        <f t="shared" ref="G38:P38" si="12">F38+G37</f>
        <v>210000</v>
      </c>
      <c r="H38">
        <f t="shared" si="12"/>
        <v>560000</v>
      </c>
      <c r="I38">
        <f t="shared" si="12"/>
        <v>760000</v>
      </c>
      <c r="J38">
        <f t="shared" si="12"/>
        <v>835000</v>
      </c>
      <c r="K38">
        <f t="shared" si="12"/>
        <v>855000</v>
      </c>
      <c r="L38">
        <f t="shared" si="12"/>
        <v>855000</v>
      </c>
      <c r="M38">
        <f t="shared" si="12"/>
        <v>855000</v>
      </c>
      <c r="N38">
        <f t="shared" si="12"/>
        <v>855000</v>
      </c>
      <c r="O38">
        <f t="shared" si="12"/>
        <v>855000</v>
      </c>
      <c r="P38">
        <f t="shared" si="12"/>
        <v>855000</v>
      </c>
    </row>
    <row r="39" spans="2:19" x14ac:dyDescent="0.3">
      <c r="C39" t="s">
        <v>27</v>
      </c>
      <c r="F39">
        <v>0</v>
      </c>
      <c r="G39">
        <v>0</v>
      </c>
      <c r="H39">
        <f t="shared" ref="H39:P39" si="13">F38</f>
        <v>10000</v>
      </c>
      <c r="I39">
        <f t="shared" si="13"/>
        <v>210000</v>
      </c>
      <c r="J39">
        <f t="shared" si="13"/>
        <v>560000</v>
      </c>
      <c r="K39">
        <f t="shared" si="13"/>
        <v>760000</v>
      </c>
      <c r="L39">
        <f t="shared" si="13"/>
        <v>835000</v>
      </c>
      <c r="M39">
        <f t="shared" si="13"/>
        <v>855000</v>
      </c>
      <c r="N39">
        <f t="shared" si="13"/>
        <v>855000</v>
      </c>
      <c r="O39">
        <f t="shared" si="13"/>
        <v>855000</v>
      </c>
      <c r="P39">
        <f t="shared" si="13"/>
        <v>855000</v>
      </c>
    </row>
    <row r="40" spans="2:19" x14ac:dyDescent="0.3">
      <c r="C40" t="s">
        <v>6</v>
      </c>
      <c r="F40">
        <f>F37*week_infection_rate</f>
        <v>0</v>
      </c>
      <c r="G40">
        <f t="shared" ref="G40:P40" si="14">G37*weekly_rate</f>
        <v>2000</v>
      </c>
      <c r="H40">
        <f t="shared" si="14"/>
        <v>3500</v>
      </c>
      <c r="I40">
        <f t="shared" si="14"/>
        <v>2000</v>
      </c>
      <c r="J40">
        <f t="shared" si="14"/>
        <v>750</v>
      </c>
      <c r="K40">
        <f t="shared" si="14"/>
        <v>200</v>
      </c>
      <c r="L40">
        <f t="shared" si="14"/>
        <v>0</v>
      </c>
      <c r="M40">
        <f t="shared" si="14"/>
        <v>0</v>
      </c>
      <c r="N40">
        <f t="shared" si="14"/>
        <v>0</v>
      </c>
      <c r="O40">
        <f t="shared" si="14"/>
        <v>0</v>
      </c>
      <c r="P40">
        <f t="shared" si="14"/>
        <v>0</v>
      </c>
    </row>
    <row r="41" spans="2:19" x14ac:dyDescent="0.3">
      <c r="C41" t="s">
        <v>28</v>
      </c>
      <c r="F41">
        <f t="shared" ref="F41:P41" si="15">F39*weekly_rate</f>
        <v>0</v>
      </c>
      <c r="G41">
        <f t="shared" si="15"/>
        <v>0</v>
      </c>
      <c r="H41">
        <f t="shared" si="15"/>
        <v>100</v>
      </c>
      <c r="I41">
        <f t="shared" si="15"/>
        <v>2100</v>
      </c>
      <c r="J41">
        <f t="shared" si="15"/>
        <v>5600</v>
      </c>
      <c r="K41">
        <f t="shared" si="15"/>
        <v>7600</v>
      </c>
      <c r="L41">
        <f t="shared" si="15"/>
        <v>8350</v>
      </c>
      <c r="M41">
        <f t="shared" si="15"/>
        <v>8550</v>
      </c>
      <c r="N41">
        <f t="shared" si="15"/>
        <v>8550</v>
      </c>
      <c r="O41">
        <f t="shared" si="15"/>
        <v>8550</v>
      </c>
      <c r="P41">
        <f t="shared" si="15"/>
        <v>8550</v>
      </c>
    </row>
    <row r="43" spans="2:19" x14ac:dyDescent="0.3">
      <c r="C43" t="s">
        <v>45</v>
      </c>
      <c r="F43" s="15">
        <f>(F41)/(F38-F40)</f>
        <v>0</v>
      </c>
      <c r="G43" s="15">
        <f>(G41)/(G38-G40)</f>
        <v>0</v>
      </c>
      <c r="H43" s="15">
        <f t="shared" ref="H43:P43" si="16">(H41)/(H38-H40)</f>
        <v>1.7969451931716083E-4</v>
      </c>
      <c r="I43" s="15">
        <f t="shared" si="16"/>
        <v>2.770448548812665E-3</v>
      </c>
      <c r="J43" s="15">
        <f t="shared" si="16"/>
        <v>6.7126161222655079E-3</v>
      </c>
      <c r="K43" s="15">
        <f t="shared" si="16"/>
        <v>8.8909686476368738E-3</v>
      </c>
      <c r="L43" s="15">
        <f t="shared" si="16"/>
        <v>9.7660818713450285E-3</v>
      </c>
      <c r="M43" s="15">
        <f t="shared" si="16"/>
        <v>0.01</v>
      </c>
      <c r="N43" s="15">
        <f t="shared" si="16"/>
        <v>0.01</v>
      </c>
      <c r="O43" s="15">
        <f t="shared" si="16"/>
        <v>0.01</v>
      </c>
      <c r="P43" s="15">
        <f t="shared" si="16"/>
        <v>0.01</v>
      </c>
    </row>
    <row r="44" spans="2:19" x14ac:dyDescent="0.3">
      <c r="C44" t="s">
        <v>26</v>
      </c>
    </row>
    <row r="47" spans="2:19" x14ac:dyDescent="0.3">
      <c r="B47" t="s">
        <v>22</v>
      </c>
    </row>
    <row r="48" spans="2:19" x14ac:dyDescent="0.3">
      <c r="C48" t="s">
        <v>9</v>
      </c>
      <c r="F48">
        <f t="shared" ref="F48:P48" si="17">$S$9-F38</f>
        <v>990000</v>
      </c>
      <c r="G48">
        <f t="shared" si="17"/>
        <v>790000</v>
      </c>
      <c r="H48">
        <f t="shared" si="17"/>
        <v>440000</v>
      </c>
      <c r="I48">
        <f t="shared" si="17"/>
        <v>240000</v>
      </c>
      <c r="J48">
        <f t="shared" si="17"/>
        <v>165000</v>
      </c>
      <c r="K48">
        <f t="shared" si="17"/>
        <v>145000</v>
      </c>
      <c r="L48">
        <f t="shared" si="17"/>
        <v>145000</v>
      </c>
      <c r="M48">
        <f t="shared" si="17"/>
        <v>145000</v>
      </c>
      <c r="N48">
        <f t="shared" si="17"/>
        <v>145000</v>
      </c>
      <c r="O48">
        <f t="shared" si="17"/>
        <v>145000</v>
      </c>
      <c r="P48">
        <f t="shared" si="17"/>
        <v>145000</v>
      </c>
    </row>
    <row r="49" spans="2:31" x14ac:dyDescent="0.3">
      <c r="C49" t="s">
        <v>10</v>
      </c>
      <c r="F49">
        <f t="shared" ref="F49:P49" si="18">F48*weekly_rate</f>
        <v>9900</v>
      </c>
      <c r="G49">
        <f t="shared" si="18"/>
        <v>7900</v>
      </c>
      <c r="H49">
        <f t="shared" si="18"/>
        <v>4400</v>
      </c>
      <c r="I49">
        <f t="shared" si="18"/>
        <v>2400</v>
      </c>
      <c r="J49">
        <f t="shared" si="18"/>
        <v>1650</v>
      </c>
      <c r="K49">
        <f t="shared" si="18"/>
        <v>1450</v>
      </c>
      <c r="L49">
        <f t="shared" si="18"/>
        <v>1450</v>
      </c>
      <c r="M49">
        <f t="shared" si="18"/>
        <v>1450</v>
      </c>
      <c r="N49">
        <f t="shared" si="18"/>
        <v>1450</v>
      </c>
      <c r="O49">
        <f t="shared" si="18"/>
        <v>1450</v>
      </c>
      <c r="P49">
        <f t="shared" si="18"/>
        <v>1450</v>
      </c>
    </row>
    <row r="50" spans="2:31" ht="18" x14ac:dyDescent="0.3">
      <c r="C50" t="s">
        <v>38</v>
      </c>
      <c r="F50">
        <f t="shared" ref="F50:P50" si="19">F40</f>
        <v>0</v>
      </c>
      <c r="G50">
        <f t="shared" si="19"/>
        <v>2000</v>
      </c>
      <c r="H50">
        <f t="shared" si="19"/>
        <v>3500</v>
      </c>
      <c r="I50">
        <f t="shared" si="19"/>
        <v>2000</v>
      </c>
      <c r="J50">
        <f t="shared" si="19"/>
        <v>750</v>
      </c>
      <c r="K50">
        <f t="shared" si="19"/>
        <v>200</v>
      </c>
      <c r="L50">
        <f t="shared" si="19"/>
        <v>0</v>
      </c>
      <c r="M50">
        <f t="shared" si="19"/>
        <v>0</v>
      </c>
      <c r="N50">
        <f t="shared" si="19"/>
        <v>0</v>
      </c>
      <c r="O50">
        <f t="shared" si="19"/>
        <v>0</v>
      </c>
      <c r="P50">
        <f t="shared" si="19"/>
        <v>0</v>
      </c>
      <c r="V50" s="13" t="s">
        <v>51</v>
      </c>
      <c r="AE50" s="13" t="s">
        <v>53</v>
      </c>
    </row>
    <row r="51" spans="2:31" ht="18" x14ac:dyDescent="0.35">
      <c r="C51" t="s">
        <v>37</v>
      </c>
      <c r="F51">
        <f t="shared" ref="F51:P51" si="20">F49+F50</f>
        <v>9900</v>
      </c>
      <c r="G51">
        <f t="shared" si="20"/>
        <v>9900</v>
      </c>
      <c r="H51">
        <f t="shared" si="20"/>
        <v>7900</v>
      </c>
      <c r="I51">
        <f t="shared" si="20"/>
        <v>4400</v>
      </c>
      <c r="J51">
        <f t="shared" si="20"/>
        <v>2400</v>
      </c>
      <c r="K51">
        <f t="shared" si="20"/>
        <v>1650</v>
      </c>
      <c r="L51">
        <f t="shared" si="20"/>
        <v>1450</v>
      </c>
      <c r="M51">
        <f t="shared" si="20"/>
        <v>1450</v>
      </c>
      <c r="N51">
        <f t="shared" si="20"/>
        <v>1450</v>
      </c>
      <c r="O51">
        <f t="shared" si="20"/>
        <v>1450</v>
      </c>
      <c r="P51">
        <f t="shared" si="20"/>
        <v>1450</v>
      </c>
      <c r="V51" s="14" t="s">
        <v>52</v>
      </c>
      <c r="AE51" s="13" t="s">
        <v>54</v>
      </c>
    </row>
    <row r="52" spans="2:31" ht="18" x14ac:dyDescent="0.3">
      <c r="C52" t="s">
        <v>11</v>
      </c>
      <c r="F52">
        <f>F49</f>
        <v>9900</v>
      </c>
      <c r="G52">
        <f t="shared" ref="G52:P52" si="21">G49+F52</f>
        <v>17800</v>
      </c>
      <c r="H52">
        <f t="shared" si="21"/>
        <v>22200</v>
      </c>
      <c r="I52">
        <f t="shared" si="21"/>
        <v>24600</v>
      </c>
      <c r="J52">
        <f t="shared" si="21"/>
        <v>26250</v>
      </c>
      <c r="K52">
        <f t="shared" si="21"/>
        <v>27700</v>
      </c>
      <c r="L52">
        <f t="shared" si="21"/>
        <v>29150</v>
      </c>
      <c r="M52">
        <f t="shared" si="21"/>
        <v>30600</v>
      </c>
      <c r="N52">
        <f t="shared" si="21"/>
        <v>32050</v>
      </c>
      <c r="O52">
        <f t="shared" si="21"/>
        <v>33500</v>
      </c>
      <c r="P52">
        <f t="shared" si="21"/>
        <v>34950</v>
      </c>
      <c r="AE52" s="13" t="s">
        <v>52</v>
      </c>
    </row>
    <row r="54" spans="2:31" x14ac:dyDescent="0.3">
      <c r="C54" t="s">
        <v>47</v>
      </c>
      <c r="F54" s="15">
        <f>F51/(F48+F50)</f>
        <v>0.01</v>
      </c>
      <c r="G54" s="15">
        <f>G51/(G48+G50)</f>
        <v>1.2500000000000001E-2</v>
      </c>
      <c r="H54" s="15">
        <f t="shared" ref="H54:P54" si="22">H51/(H48+H50)</f>
        <v>1.7812852311161219E-2</v>
      </c>
      <c r="I54" s="15">
        <f t="shared" si="22"/>
        <v>1.8181818181818181E-2</v>
      </c>
      <c r="J54" s="15">
        <f t="shared" si="22"/>
        <v>1.4479638009049774E-2</v>
      </c>
      <c r="K54" s="15">
        <f t="shared" si="22"/>
        <v>1.1363636363636364E-2</v>
      </c>
      <c r="L54" s="15">
        <f t="shared" si="22"/>
        <v>0.01</v>
      </c>
      <c r="M54" s="15">
        <f t="shared" si="22"/>
        <v>0.01</v>
      </c>
      <c r="N54" s="15">
        <f t="shared" si="22"/>
        <v>0.01</v>
      </c>
      <c r="O54" s="15">
        <f t="shared" si="22"/>
        <v>0.01</v>
      </c>
      <c r="P54" s="15">
        <f t="shared" si="22"/>
        <v>0.01</v>
      </c>
    </row>
    <row r="57" spans="2:31" x14ac:dyDescent="0.3">
      <c r="C57" t="s">
        <v>32</v>
      </c>
      <c r="F57" s="3">
        <f t="shared" ref="F57:P57" si="23">(1-F43/F54)</f>
        <v>1</v>
      </c>
      <c r="G57" s="3">
        <f t="shared" si="23"/>
        <v>1</v>
      </c>
      <c r="H57" s="3">
        <f t="shared" si="23"/>
        <v>0.98991208616238469</v>
      </c>
      <c r="I57" s="3">
        <f t="shared" si="23"/>
        <v>0.84762532981530336</v>
      </c>
      <c r="J57" s="3">
        <f t="shared" si="23"/>
        <v>0.53640994905603834</v>
      </c>
      <c r="K57" s="3">
        <f t="shared" si="23"/>
        <v>0.21759475900795511</v>
      </c>
      <c r="L57" s="3">
        <f t="shared" si="23"/>
        <v>2.3391812865497186E-2</v>
      </c>
      <c r="M57" s="3">
        <f t="shared" si="23"/>
        <v>0</v>
      </c>
      <c r="N57" s="3">
        <f t="shared" si="23"/>
        <v>0</v>
      </c>
      <c r="O57" s="3">
        <f t="shared" si="23"/>
        <v>0</v>
      </c>
      <c r="P57" s="3">
        <f t="shared" si="23"/>
        <v>0</v>
      </c>
    </row>
    <row r="61" spans="2:31" ht="18" x14ac:dyDescent="0.3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2:31" ht="18" x14ac:dyDescent="0.3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4" spans="2:31" ht="18" x14ac:dyDescent="0.35">
      <c r="B64" s="4" t="s">
        <v>42</v>
      </c>
      <c r="D64" s="5"/>
      <c r="E64" s="1"/>
    </row>
    <row r="66" spans="2:19" x14ac:dyDescent="0.3">
      <c r="F66" t="s">
        <v>0</v>
      </c>
      <c r="G66" t="s">
        <v>1</v>
      </c>
      <c r="H66" t="s">
        <v>2</v>
      </c>
      <c r="I66" t="s">
        <v>3</v>
      </c>
      <c r="J66" t="s">
        <v>4</v>
      </c>
      <c r="K66" t="s">
        <v>5</v>
      </c>
      <c r="L66" t="s">
        <v>12</v>
      </c>
      <c r="M66" t="s">
        <v>13</v>
      </c>
      <c r="N66" t="s">
        <v>14</v>
      </c>
      <c r="O66" t="s">
        <v>15</v>
      </c>
      <c r="P66" t="s">
        <v>18</v>
      </c>
    </row>
    <row r="67" spans="2:19" x14ac:dyDescent="0.3">
      <c r="B67" t="s">
        <v>21</v>
      </c>
      <c r="Q67" t="s">
        <v>16</v>
      </c>
      <c r="S67" t="s">
        <v>17</v>
      </c>
    </row>
    <row r="68" spans="2:19" x14ac:dyDescent="0.3">
      <c r="C68" t="s">
        <v>8</v>
      </c>
      <c r="F68" s="12">
        <v>10000</v>
      </c>
      <c r="G68" s="12">
        <v>200000</v>
      </c>
      <c r="H68" s="12">
        <v>350000</v>
      </c>
      <c r="I68" s="12">
        <v>200000</v>
      </c>
      <c r="J68" s="12">
        <v>75000</v>
      </c>
      <c r="K68" s="12">
        <v>20000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>
        <f>SUM(F68:P68)</f>
        <v>855000</v>
      </c>
      <c r="S68">
        <v>1000000</v>
      </c>
    </row>
    <row r="69" spans="2:19" x14ac:dyDescent="0.3">
      <c r="C69" t="s">
        <v>23</v>
      </c>
      <c r="F69">
        <f>F68</f>
        <v>10000</v>
      </c>
      <c r="G69">
        <f t="shared" ref="G69:P69" si="24">F69+G68</f>
        <v>210000</v>
      </c>
      <c r="H69">
        <f t="shared" si="24"/>
        <v>560000</v>
      </c>
      <c r="I69">
        <f t="shared" si="24"/>
        <v>760000</v>
      </c>
      <c r="J69">
        <f t="shared" si="24"/>
        <v>835000</v>
      </c>
      <c r="K69">
        <f t="shared" si="24"/>
        <v>855000</v>
      </c>
      <c r="L69">
        <f t="shared" si="24"/>
        <v>855000</v>
      </c>
      <c r="M69">
        <f t="shared" si="24"/>
        <v>855000</v>
      </c>
      <c r="N69">
        <f t="shared" si="24"/>
        <v>855000</v>
      </c>
      <c r="O69">
        <f t="shared" si="24"/>
        <v>855000</v>
      </c>
      <c r="P69">
        <f t="shared" si="24"/>
        <v>855000</v>
      </c>
    </row>
    <row r="70" spans="2:19" x14ac:dyDescent="0.3">
      <c r="C70" t="s">
        <v>29</v>
      </c>
      <c r="F70">
        <v>0</v>
      </c>
      <c r="G70">
        <v>0</v>
      </c>
      <c r="H70">
        <v>0</v>
      </c>
      <c r="I70">
        <f t="shared" ref="I70:P70" si="25">F69</f>
        <v>10000</v>
      </c>
      <c r="J70">
        <f t="shared" si="25"/>
        <v>210000</v>
      </c>
      <c r="K70">
        <f t="shared" si="25"/>
        <v>560000</v>
      </c>
      <c r="L70">
        <f t="shared" si="25"/>
        <v>760000</v>
      </c>
      <c r="M70">
        <f t="shared" si="25"/>
        <v>835000</v>
      </c>
      <c r="N70">
        <f t="shared" si="25"/>
        <v>855000</v>
      </c>
      <c r="O70">
        <f t="shared" si="25"/>
        <v>855000</v>
      </c>
      <c r="P70">
        <f t="shared" si="25"/>
        <v>855000</v>
      </c>
    </row>
    <row r="71" spans="2:19" x14ac:dyDescent="0.3">
      <c r="C71" t="s">
        <v>6</v>
      </c>
      <c r="F71">
        <f t="shared" ref="F71:P71" si="26">F68*weekly_rate</f>
        <v>100</v>
      </c>
      <c r="G71">
        <f t="shared" si="26"/>
        <v>2000</v>
      </c>
      <c r="H71">
        <f t="shared" si="26"/>
        <v>3500</v>
      </c>
      <c r="I71">
        <f t="shared" si="26"/>
        <v>2000</v>
      </c>
      <c r="J71">
        <f t="shared" si="26"/>
        <v>750</v>
      </c>
      <c r="K71">
        <f t="shared" si="26"/>
        <v>200</v>
      </c>
      <c r="L71">
        <f t="shared" si="26"/>
        <v>0</v>
      </c>
      <c r="M71">
        <f t="shared" si="26"/>
        <v>0</v>
      </c>
      <c r="N71">
        <f t="shared" si="26"/>
        <v>0</v>
      </c>
      <c r="O71">
        <f t="shared" si="26"/>
        <v>0</v>
      </c>
      <c r="P71">
        <f t="shared" si="26"/>
        <v>0</v>
      </c>
    </row>
    <row r="72" spans="2:19" x14ac:dyDescent="0.3">
      <c r="C72" t="s">
        <v>30</v>
      </c>
      <c r="F72">
        <f t="shared" ref="F72:P72" si="27">F70*weekly_rate</f>
        <v>0</v>
      </c>
      <c r="G72">
        <f t="shared" si="27"/>
        <v>0</v>
      </c>
      <c r="H72">
        <f t="shared" si="27"/>
        <v>0</v>
      </c>
      <c r="I72">
        <f t="shared" si="27"/>
        <v>100</v>
      </c>
      <c r="J72">
        <f t="shared" si="27"/>
        <v>2100</v>
      </c>
      <c r="K72">
        <f t="shared" si="27"/>
        <v>5600</v>
      </c>
      <c r="L72">
        <f t="shared" si="27"/>
        <v>7600</v>
      </c>
      <c r="M72">
        <f t="shared" si="27"/>
        <v>8350</v>
      </c>
      <c r="N72">
        <f t="shared" si="27"/>
        <v>8550</v>
      </c>
      <c r="O72">
        <f t="shared" si="27"/>
        <v>8550</v>
      </c>
      <c r="P72">
        <f t="shared" si="27"/>
        <v>8550</v>
      </c>
    </row>
    <row r="74" spans="2:19" x14ac:dyDescent="0.3">
      <c r="C74" t="s">
        <v>48</v>
      </c>
      <c r="F74" s="15">
        <f>(F72)/(F69-F71)</f>
        <v>0</v>
      </c>
      <c r="G74" s="15">
        <f>(G72)/(G69-G71)</f>
        <v>0</v>
      </c>
      <c r="H74" s="15">
        <f t="shared" ref="H74:P74" si="28">(H72)/(H69-H71)</f>
        <v>0</v>
      </c>
      <c r="I74" s="15">
        <f t="shared" si="28"/>
        <v>1.3192612137203166E-4</v>
      </c>
      <c r="J74" s="15">
        <f t="shared" si="28"/>
        <v>2.5172310458495654E-3</v>
      </c>
      <c r="K74" s="15">
        <f t="shared" si="28"/>
        <v>6.5512400561534862E-3</v>
      </c>
      <c r="L74" s="15">
        <f t="shared" si="28"/>
        <v>8.8888888888888889E-3</v>
      </c>
      <c r="M74" s="15">
        <f t="shared" si="28"/>
        <v>9.7660818713450285E-3</v>
      </c>
      <c r="N74" s="15">
        <f t="shared" si="28"/>
        <v>0.01</v>
      </c>
      <c r="O74" s="15">
        <f t="shared" si="28"/>
        <v>0.01</v>
      </c>
      <c r="P74" s="15">
        <f t="shared" si="28"/>
        <v>0.01</v>
      </c>
    </row>
    <row r="75" spans="2:19" x14ac:dyDescent="0.3">
      <c r="C75" t="s">
        <v>26</v>
      </c>
    </row>
    <row r="78" spans="2:19" x14ac:dyDescent="0.3">
      <c r="B78" t="s">
        <v>22</v>
      </c>
    </row>
    <row r="79" spans="2:19" x14ac:dyDescent="0.3">
      <c r="C79" t="s">
        <v>9</v>
      </c>
      <c r="F79">
        <f t="shared" ref="F79:P79" si="29">$S$9-F69</f>
        <v>990000</v>
      </c>
      <c r="G79">
        <f t="shared" si="29"/>
        <v>790000</v>
      </c>
      <c r="H79">
        <f t="shared" si="29"/>
        <v>440000</v>
      </c>
      <c r="I79">
        <f t="shared" si="29"/>
        <v>240000</v>
      </c>
      <c r="J79">
        <f t="shared" si="29"/>
        <v>165000</v>
      </c>
      <c r="K79">
        <f t="shared" si="29"/>
        <v>145000</v>
      </c>
      <c r="L79">
        <f t="shared" si="29"/>
        <v>145000</v>
      </c>
      <c r="M79">
        <f t="shared" si="29"/>
        <v>145000</v>
      </c>
      <c r="N79">
        <f t="shared" si="29"/>
        <v>145000</v>
      </c>
      <c r="O79">
        <f t="shared" si="29"/>
        <v>145000</v>
      </c>
      <c r="P79">
        <f t="shared" si="29"/>
        <v>145000</v>
      </c>
    </row>
    <row r="80" spans="2:19" x14ac:dyDescent="0.3">
      <c r="C80" t="s">
        <v>10</v>
      </c>
      <c r="F80">
        <f t="shared" ref="F80:P80" si="30">F79*weekly_rate</f>
        <v>9900</v>
      </c>
      <c r="G80">
        <f t="shared" si="30"/>
        <v>7900</v>
      </c>
      <c r="H80">
        <f t="shared" si="30"/>
        <v>4400</v>
      </c>
      <c r="I80">
        <f t="shared" si="30"/>
        <v>2400</v>
      </c>
      <c r="J80">
        <f t="shared" si="30"/>
        <v>1650</v>
      </c>
      <c r="K80">
        <f t="shared" si="30"/>
        <v>1450</v>
      </c>
      <c r="L80">
        <f t="shared" si="30"/>
        <v>1450</v>
      </c>
      <c r="M80">
        <f t="shared" si="30"/>
        <v>1450</v>
      </c>
      <c r="N80">
        <f t="shared" si="30"/>
        <v>1450</v>
      </c>
      <c r="O80">
        <f t="shared" si="30"/>
        <v>1450</v>
      </c>
      <c r="P80">
        <f t="shared" si="30"/>
        <v>1450</v>
      </c>
    </row>
    <row r="81" spans="3:16" x14ac:dyDescent="0.3">
      <c r="C81" t="s">
        <v>38</v>
      </c>
      <c r="F81">
        <f t="shared" ref="F81:P81" si="31">F71</f>
        <v>100</v>
      </c>
      <c r="G81">
        <f t="shared" si="31"/>
        <v>2000</v>
      </c>
      <c r="H81">
        <f t="shared" si="31"/>
        <v>3500</v>
      </c>
      <c r="I81">
        <f t="shared" si="31"/>
        <v>2000</v>
      </c>
      <c r="J81">
        <f t="shared" si="31"/>
        <v>750</v>
      </c>
      <c r="K81">
        <f t="shared" si="31"/>
        <v>200</v>
      </c>
      <c r="L81">
        <f t="shared" si="31"/>
        <v>0</v>
      </c>
      <c r="M81">
        <f t="shared" si="31"/>
        <v>0</v>
      </c>
      <c r="N81">
        <f t="shared" si="31"/>
        <v>0</v>
      </c>
      <c r="O81">
        <f t="shared" si="31"/>
        <v>0</v>
      </c>
      <c r="P81">
        <f t="shared" si="31"/>
        <v>0</v>
      </c>
    </row>
    <row r="82" spans="3:16" x14ac:dyDescent="0.3">
      <c r="C82" t="s">
        <v>37</v>
      </c>
      <c r="F82">
        <f t="shared" ref="F82:P82" si="32">F80+F81</f>
        <v>10000</v>
      </c>
      <c r="G82">
        <f t="shared" si="32"/>
        <v>9900</v>
      </c>
      <c r="H82">
        <f t="shared" si="32"/>
        <v>7900</v>
      </c>
      <c r="I82">
        <f t="shared" si="32"/>
        <v>4400</v>
      </c>
      <c r="J82">
        <f t="shared" si="32"/>
        <v>2400</v>
      </c>
      <c r="K82">
        <f t="shared" si="32"/>
        <v>1650</v>
      </c>
      <c r="L82">
        <f t="shared" si="32"/>
        <v>1450</v>
      </c>
      <c r="M82">
        <f t="shared" si="32"/>
        <v>1450</v>
      </c>
      <c r="N82">
        <f t="shared" si="32"/>
        <v>1450</v>
      </c>
      <c r="O82">
        <f t="shared" si="32"/>
        <v>1450</v>
      </c>
      <c r="P82">
        <f t="shared" si="32"/>
        <v>1450</v>
      </c>
    </row>
    <row r="83" spans="3:16" x14ac:dyDescent="0.3">
      <c r="C83" t="s">
        <v>11</v>
      </c>
      <c r="F83">
        <f>F80</f>
        <v>9900</v>
      </c>
      <c r="G83">
        <f t="shared" ref="G83:P83" si="33">G80+F83</f>
        <v>17800</v>
      </c>
      <c r="H83">
        <f t="shared" si="33"/>
        <v>22200</v>
      </c>
      <c r="I83">
        <f t="shared" si="33"/>
        <v>24600</v>
      </c>
      <c r="J83">
        <f t="shared" si="33"/>
        <v>26250</v>
      </c>
      <c r="K83">
        <f t="shared" si="33"/>
        <v>27700</v>
      </c>
      <c r="L83">
        <f t="shared" si="33"/>
        <v>29150</v>
      </c>
      <c r="M83">
        <f t="shared" si="33"/>
        <v>30600</v>
      </c>
      <c r="N83">
        <f t="shared" si="33"/>
        <v>32050</v>
      </c>
      <c r="O83">
        <f t="shared" si="33"/>
        <v>33500</v>
      </c>
      <c r="P83">
        <f t="shared" si="33"/>
        <v>34950</v>
      </c>
    </row>
    <row r="85" spans="3:16" x14ac:dyDescent="0.3">
      <c r="C85" t="s">
        <v>49</v>
      </c>
      <c r="F85" s="15">
        <f>F82/(F79+F81)</f>
        <v>1.00999899000101E-2</v>
      </c>
      <c r="G85" s="15">
        <f>G82/(G79+G81)</f>
        <v>1.2500000000000001E-2</v>
      </c>
      <c r="H85" s="15">
        <f t="shared" ref="H85:P85" si="34">H82/(H79+H81)</f>
        <v>1.7812852311161219E-2</v>
      </c>
      <c r="I85" s="15">
        <f t="shared" si="34"/>
        <v>1.8181818181818181E-2</v>
      </c>
      <c r="J85" s="15">
        <f t="shared" si="34"/>
        <v>1.4479638009049774E-2</v>
      </c>
      <c r="K85" s="15">
        <f t="shared" si="34"/>
        <v>1.1363636363636364E-2</v>
      </c>
      <c r="L85" s="15">
        <f t="shared" si="34"/>
        <v>0.01</v>
      </c>
      <c r="M85" s="15">
        <f t="shared" si="34"/>
        <v>0.01</v>
      </c>
      <c r="N85" s="15">
        <f t="shared" si="34"/>
        <v>0.01</v>
      </c>
      <c r="O85" s="15">
        <f t="shared" si="34"/>
        <v>0.01</v>
      </c>
      <c r="P85" s="15">
        <f t="shared" si="34"/>
        <v>0.01</v>
      </c>
    </row>
    <row r="88" spans="3:16" x14ac:dyDescent="0.3">
      <c r="C88" t="s">
        <v>33</v>
      </c>
      <c r="F88" s="3">
        <f t="shared" ref="F88:P88" si="35">(1-F74/F85)</f>
        <v>1</v>
      </c>
      <c r="G88" s="3">
        <f t="shared" si="35"/>
        <v>1</v>
      </c>
      <c r="H88" s="3">
        <f t="shared" si="35"/>
        <v>1</v>
      </c>
      <c r="I88" s="3">
        <f t="shared" si="35"/>
        <v>0.99274406332453824</v>
      </c>
      <c r="J88" s="3">
        <f t="shared" si="35"/>
        <v>0.8261537308960144</v>
      </c>
      <c r="K88" s="3">
        <f t="shared" si="35"/>
        <v>0.42349087505849325</v>
      </c>
      <c r="L88" s="3">
        <f t="shared" si="35"/>
        <v>0.11111111111111116</v>
      </c>
      <c r="M88" s="3">
        <f t="shared" si="35"/>
        <v>2.3391812865497186E-2</v>
      </c>
      <c r="N88" s="3">
        <f t="shared" si="35"/>
        <v>0</v>
      </c>
      <c r="O88" s="3">
        <f t="shared" si="35"/>
        <v>0</v>
      </c>
      <c r="P88" s="3">
        <f t="shared" si="35"/>
        <v>0</v>
      </c>
    </row>
    <row r="91" spans="3:16" x14ac:dyDescent="0.3">
      <c r="C91" t="s">
        <v>50</v>
      </c>
      <c r="F91" s="2">
        <f t="shared" ref="F91:P91" si="36">F85</f>
        <v>1.00999899000101E-2</v>
      </c>
      <c r="G91" s="2">
        <f t="shared" si="36"/>
        <v>1.2500000000000001E-2</v>
      </c>
      <c r="H91" s="2">
        <f t="shared" si="36"/>
        <v>1.7812852311161219E-2</v>
      </c>
      <c r="I91" s="2">
        <f t="shared" si="36"/>
        <v>1.8181818181818181E-2</v>
      </c>
      <c r="J91" s="2">
        <f t="shared" si="36"/>
        <v>1.4479638009049774E-2</v>
      </c>
      <c r="K91" s="2">
        <f t="shared" si="36"/>
        <v>1.1363636363636364E-2</v>
      </c>
      <c r="L91" s="2">
        <f t="shared" si="36"/>
        <v>0.01</v>
      </c>
      <c r="M91" s="2">
        <f t="shared" si="36"/>
        <v>0.01</v>
      </c>
      <c r="N91" s="2">
        <f t="shared" si="36"/>
        <v>0.01</v>
      </c>
      <c r="O91" s="2">
        <f t="shared" si="36"/>
        <v>0.01</v>
      </c>
      <c r="P91" s="2">
        <f t="shared" si="36"/>
        <v>0.01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63F33-DAA5-4900-BEB7-90C64664CEA8}">
  <dimension ref="B1:AF88"/>
  <sheetViews>
    <sheetView zoomScale="85" zoomScaleNormal="85" workbookViewId="0">
      <selection activeCell="S79" sqref="S79"/>
    </sheetView>
  </sheetViews>
  <sheetFormatPr defaultRowHeight="14.4" x14ac:dyDescent="0.3"/>
  <cols>
    <col min="5" max="5" width="16.44140625" customWidth="1"/>
  </cols>
  <sheetData>
    <row r="1" spans="2:19" ht="18" x14ac:dyDescent="0.35">
      <c r="B1" s="4" t="s">
        <v>35</v>
      </c>
      <c r="C1" s="4"/>
      <c r="D1" s="4"/>
      <c r="E1" s="4"/>
      <c r="F1" s="4"/>
      <c r="G1" s="4"/>
      <c r="H1" s="4"/>
      <c r="I1" s="4"/>
      <c r="J1" s="4"/>
      <c r="K1" s="4"/>
    </row>
    <row r="2" spans="2:19" ht="18" x14ac:dyDescent="0.35">
      <c r="B2" s="4" t="s">
        <v>19</v>
      </c>
      <c r="C2" s="4"/>
      <c r="D2" s="4"/>
      <c r="E2" s="4"/>
      <c r="F2" s="4"/>
      <c r="G2" s="4"/>
      <c r="H2" s="4"/>
      <c r="I2" s="4"/>
      <c r="J2" s="4"/>
      <c r="K2" s="4"/>
    </row>
    <row r="3" spans="2:19" s="6" customFormat="1" x14ac:dyDescent="0.3">
      <c r="C3" s="6" t="s">
        <v>20</v>
      </c>
    </row>
    <row r="4" spans="2:19" s="6" customFormat="1" x14ac:dyDescent="0.3">
      <c r="C4" s="6" t="s">
        <v>7</v>
      </c>
      <c r="D4" s="9">
        <v>0.01</v>
      </c>
      <c r="E4" s="10"/>
      <c r="F4" s="6" t="s">
        <v>34</v>
      </c>
      <c r="I4" s="11">
        <v>1.2500000000000001E-2</v>
      </c>
    </row>
    <row r="5" spans="2:19" x14ac:dyDescent="0.3">
      <c r="D5" s="5"/>
      <c r="E5" s="1"/>
      <c r="I5" s="2"/>
    </row>
    <row r="6" spans="2:19" x14ac:dyDescent="0.3">
      <c r="D6" s="5"/>
      <c r="E6" s="1"/>
      <c r="I6" s="2"/>
    </row>
    <row r="7" spans="2:19" ht="18" x14ac:dyDescent="0.35">
      <c r="B7" s="4" t="s">
        <v>40</v>
      </c>
      <c r="C7" s="4"/>
      <c r="D7" s="4"/>
      <c r="E7" s="4"/>
      <c r="F7" s="4"/>
      <c r="G7" s="4"/>
      <c r="H7" s="4"/>
      <c r="I7" s="4"/>
    </row>
    <row r="8" spans="2:19" x14ac:dyDescent="0.3">
      <c r="F8" s="1"/>
    </row>
    <row r="9" spans="2:19" x14ac:dyDescent="0.3">
      <c r="F9" t="s">
        <v>0</v>
      </c>
      <c r="G9" t="s">
        <v>1</v>
      </c>
      <c r="H9" t="s">
        <v>2</v>
      </c>
      <c r="I9" t="s">
        <v>3</v>
      </c>
      <c r="J9" t="s">
        <v>4</v>
      </c>
      <c r="K9" t="s">
        <v>5</v>
      </c>
      <c r="L9" t="s">
        <v>12</v>
      </c>
      <c r="M9" t="s">
        <v>13</v>
      </c>
      <c r="N9" t="s">
        <v>14</v>
      </c>
      <c r="O9" t="s">
        <v>15</v>
      </c>
      <c r="P9" t="s">
        <v>18</v>
      </c>
    </row>
    <row r="10" spans="2:19" x14ac:dyDescent="0.3">
      <c r="B10" t="s">
        <v>21</v>
      </c>
      <c r="Q10" t="s">
        <v>16</v>
      </c>
      <c r="S10" t="s">
        <v>17</v>
      </c>
    </row>
    <row r="11" spans="2:19" x14ac:dyDescent="0.3">
      <c r="C11" t="s">
        <v>8</v>
      </c>
      <c r="F11" s="12">
        <v>10000</v>
      </c>
      <c r="G11" s="12">
        <v>200000</v>
      </c>
      <c r="H11" s="12">
        <v>350000</v>
      </c>
      <c r="I11" s="12">
        <v>200000</v>
      </c>
      <c r="J11" s="12">
        <v>75000</v>
      </c>
      <c r="K11" s="12">
        <v>20000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>
        <f>SUM(F11:P11)</f>
        <v>855000</v>
      </c>
      <c r="S11">
        <v>1000000</v>
      </c>
    </row>
    <row r="12" spans="2:19" x14ac:dyDescent="0.3">
      <c r="C12" t="s">
        <v>23</v>
      </c>
      <c r="F12" s="12">
        <f>F11</f>
        <v>10000</v>
      </c>
      <c r="G12" s="12">
        <f t="shared" ref="G12:P12" si="0">F12+G11</f>
        <v>210000</v>
      </c>
      <c r="H12" s="12">
        <f t="shared" si="0"/>
        <v>560000</v>
      </c>
      <c r="I12" s="12">
        <f t="shared" si="0"/>
        <v>760000</v>
      </c>
      <c r="J12" s="12">
        <f t="shared" si="0"/>
        <v>835000</v>
      </c>
      <c r="K12" s="12">
        <f t="shared" si="0"/>
        <v>855000</v>
      </c>
      <c r="L12" s="12">
        <f t="shared" si="0"/>
        <v>855000</v>
      </c>
      <c r="M12" s="12">
        <f t="shared" si="0"/>
        <v>855000</v>
      </c>
      <c r="N12" s="12">
        <f t="shared" si="0"/>
        <v>855000</v>
      </c>
      <c r="O12" s="12">
        <f t="shared" si="0"/>
        <v>855000</v>
      </c>
      <c r="P12" s="12">
        <f t="shared" si="0"/>
        <v>855000</v>
      </c>
    </row>
    <row r="13" spans="2:19" x14ac:dyDescent="0.3">
      <c r="C13" t="s">
        <v>24</v>
      </c>
      <c r="F13" s="12">
        <v>0</v>
      </c>
      <c r="G13" s="12">
        <f t="shared" ref="G13:P13" si="1">F11+F13</f>
        <v>10000</v>
      </c>
      <c r="H13" s="12">
        <f t="shared" si="1"/>
        <v>210000</v>
      </c>
      <c r="I13" s="12">
        <f t="shared" si="1"/>
        <v>560000</v>
      </c>
      <c r="J13" s="12">
        <f t="shared" si="1"/>
        <v>760000</v>
      </c>
      <c r="K13" s="12">
        <f t="shared" si="1"/>
        <v>835000</v>
      </c>
      <c r="L13" s="12">
        <f t="shared" si="1"/>
        <v>855000</v>
      </c>
      <c r="M13" s="12">
        <f t="shared" si="1"/>
        <v>855000</v>
      </c>
      <c r="N13" s="12">
        <f t="shared" si="1"/>
        <v>855000</v>
      </c>
      <c r="O13" s="12">
        <f t="shared" si="1"/>
        <v>855000</v>
      </c>
      <c r="P13" s="12">
        <f t="shared" si="1"/>
        <v>855000</v>
      </c>
    </row>
    <row r="14" spans="2:19" x14ac:dyDescent="0.3">
      <c r="C14" t="s">
        <v>6</v>
      </c>
      <c r="F14" s="12">
        <f t="shared" ref="F14:P14" si="2">F11*vaxxed_infection_rate</f>
        <v>125</v>
      </c>
      <c r="G14" s="12">
        <f t="shared" si="2"/>
        <v>2500</v>
      </c>
      <c r="H14" s="12">
        <f t="shared" si="2"/>
        <v>4375</v>
      </c>
      <c r="I14" s="12">
        <f t="shared" si="2"/>
        <v>2500</v>
      </c>
      <c r="J14" s="12">
        <f t="shared" si="2"/>
        <v>937.5</v>
      </c>
      <c r="K14" s="12">
        <f t="shared" si="2"/>
        <v>250</v>
      </c>
      <c r="L14" s="12">
        <f t="shared" si="2"/>
        <v>0</v>
      </c>
      <c r="M14" s="12">
        <f t="shared" si="2"/>
        <v>0</v>
      </c>
      <c r="N14" s="12">
        <f t="shared" si="2"/>
        <v>0</v>
      </c>
      <c r="O14" s="12">
        <f t="shared" si="2"/>
        <v>0</v>
      </c>
      <c r="P14" s="12">
        <f t="shared" si="2"/>
        <v>0</v>
      </c>
    </row>
    <row r="15" spans="2:19" x14ac:dyDescent="0.3">
      <c r="C15" t="s">
        <v>25</v>
      </c>
      <c r="F15" s="12">
        <f t="shared" ref="F15:P15" si="3">F13*vaxxed_infection_rate</f>
        <v>0</v>
      </c>
      <c r="G15" s="12">
        <f t="shared" si="3"/>
        <v>125</v>
      </c>
      <c r="H15" s="12">
        <f t="shared" si="3"/>
        <v>2625</v>
      </c>
      <c r="I15" s="12">
        <f t="shared" si="3"/>
        <v>7000</v>
      </c>
      <c r="J15" s="12">
        <f t="shared" si="3"/>
        <v>9500</v>
      </c>
      <c r="K15" s="12">
        <f t="shared" si="3"/>
        <v>10437.5</v>
      </c>
      <c r="L15" s="12">
        <f t="shared" si="3"/>
        <v>10687.5</v>
      </c>
      <c r="M15" s="12">
        <f t="shared" si="3"/>
        <v>10687.5</v>
      </c>
      <c r="N15" s="12">
        <f t="shared" si="3"/>
        <v>10687.5</v>
      </c>
      <c r="O15" s="12">
        <f t="shared" si="3"/>
        <v>10687.5</v>
      </c>
      <c r="P15" s="12">
        <f t="shared" si="3"/>
        <v>10687.5</v>
      </c>
    </row>
    <row r="17" spans="2:16" x14ac:dyDescent="0.3">
      <c r="C17" t="s">
        <v>58</v>
      </c>
      <c r="F17" s="15">
        <f>(F15)/(F12-F14)</f>
        <v>0</v>
      </c>
      <c r="G17" s="15">
        <f>(G15)/(G12-G14)</f>
        <v>6.0240963855421692E-4</v>
      </c>
      <c r="H17" s="15">
        <f t="shared" ref="H17:P17" si="4">(H15)/(H12-H14)</f>
        <v>4.7244094488188976E-3</v>
      </c>
      <c r="I17" s="15">
        <f t="shared" si="4"/>
        <v>9.240924092409241E-3</v>
      </c>
      <c r="J17" s="15">
        <f t="shared" si="4"/>
        <v>1.1390033720494568E-2</v>
      </c>
      <c r="K17" s="15">
        <f t="shared" si="4"/>
        <v>1.221117285756069E-2</v>
      </c>
      <c r="L17" s="15">
        <f t="shared" si="4"/>
        <v>1.2500000000000001E-2</v>
      </c>
      <c r="M17" s="15">
        <f t="shared" si="4"/>
        <v>1.2500000000000001E-2</v>
      </c>
      <c r="N17" s="15">
        <f t="shared" si="4"/>
        <v>1.2500000000000001E-2</v>
      </c>
      <c r="O17" s="15">
        <f t="shared" si="4"/>
        <v>1.2500000000000001E-2</v>
      </c>
      <c r="P17" s="15">
        <f t="shared" si="4"/>
        <v>1.2500000000000001E-2</v>
      </c>
    </row>
    <row r="18" spans="2:16" x14ac:dyDescent="0.3">
      <c r="C18" t="s">
        <v>26</v>
      </c>
    </row>
    <row r="21" spans="2:16" x14ac:dyDescent="0.3">
      <c r="B21" t="s">
        <v>22</v>
      </c>
    </row>
    <row r="22" spans="2:16" x14ac:dyDescent="0.3">
      <c r="C22" t="s">
        <v>9</v>
      </c>
      <c r="F22" s="12">
        <f t="shared" ref="F22:P22" si="5">$S$11-F12</f>
        <v>990000</v>
      </c>
      <c r="G22" s="12">
        <f t="shared" si="5"/>
        <v>790000</v>
      </c>
      <c r="H22" s="12">
        <f t="shared" si="5"/>
        <v>440000</v>
      </c>
      <c r="I22" s="12">
        <f t="shared" si="5"/>
        <v>240000</v>
      </c>
      <c r="J22" s="12">
        <f t="shared" si="5"/>
        <v>165000</v>
      </c>
      <c r="K22" s="12">
        <f t="shared" si="5"/>
        <v>145000</v>
      </c>
      <c r="L22" s="12">
        <f t="shared" si="5"/>
        <v>145000</v>
      </c>
      <c r="M22" s="12">
        <f t="shared" si="5"/>
        <v>145000</v>
      </c>
      <c r="N22" s="12">
        <f t="shared" si="5"/>
        <v>145000</v>
      </c>
      <c r="O22" s="12">
        <f t="shared" si="5"/>
        <v>145000</v>
      </c>
      <c r="P22" s="12">
        <f t="shared" si="5"/>
        <v>145000</v>
      </c>
    </row>
    <row r="23" spans="2:16" x14ac:dyDescent="0.3">
      <c r="C23" t="s">
        <v>10</v>
      </c>
      <c r="F23" s="12">
        <f t="shared" ref="F23:P23" si="6">F22*infection_rate</f>
        <v>9900</v>
      </c>
      <c r="G23" s="12">
        <f t="shared" si="6"/>
        <v>7900</v>
      </c>
      <c r="H23" s="12">
        <f t="shared" si="6"/>
        <v>4400</v>
      </c>
      <c r="I23" s="12">
        <f t="shared" si="6"/>
        <v>2400</v>
      </c>
      <c r="J23" s="12">
        <f t="shared" si="6"/>
        <v>1650</v>
      </c>
      <c r="K23" s="12">
        <f t="shared" si="6"/>
        <v>1450</v>
      </c>
      <c r="L23" s="12">
        <f t="shared" si="6"/>
        <v>1450</v>
      </c>
      <c r="M23" s="12">
        <f t="shared" si="6"/>
        <v>1450</v>
      </c>
      <c r="N23" s="12">
        <f t="shared" si="6"/>
        <v>1450</v>
      </c>
      <c r="O23" s="12">
        <f t="shared" si="6"/>
        <v>1450</v>
      </c>
      <c r="P23" s="12">
        <f t="shared" si="6"/>
        <v>1450</v>
      </c>
    </row>
    <row r="24" spans="2:16" x14ac:dyDescent="0.3">
      <c r="C24" t="s">
        <v>36</v>
      </c>
      <c r="F24" s="12">
        <f>F14</f>
        <v>125</v>
      </c>
      <c r="G24" s="12">
        <f t="shared" ref="G24:P24" si="7">G14</f>
        <v>2500</v>
      </c>
      <c r="H24" s="12">
        <f t="shared" si="7"/>
        <v>4375</v>
      </c>
      <c r="I24" s="12">
        <f t="shared" si="7"/>
        <v>2500</v>
      </c>
      <c r="J24" s="12">
        <f t="shared" si="7"/>
        <v>937.5</v>
      </c>
      <c r="K24" s="12">
        <f t="shared" si="7"/>
        <v>250</v>
      </c>
      <c r="L24" s="12">
        <f t="shared" si="7"/>
        <v>0</v>
      </c>
      <c r="M24" s="12">
        <f t="shared" si="7"/>
        <v>0</v>
      </c>
      <c r="N24" s="12">
        <f t="shared" si="7"/>
        <v>0</v>
      </c>
      <c r="O24" s="12">
        <f t="shared" si="7"/>
        <v>0</v>
      </c>
      <c r="P24" s="12">
        <f t="shared" si="7"/>
        <v>0</v>
      </c>
    </row>
    <row r="25" spans="2:16" x14ac:dyDescent="0.3">
      <c r="C25" t="s">
        <v>37</v>
      </c>
      <c r="F25" s="12">
        <f>F23+F24</f>
        <v>10025</v>
      </c>
      <c r="G25" s="12">
        <f t="shared" ref="G25:P25" si="8">G23+G24</f>
        <v>10400</v>
      </c>
      <c r="H25" s="12">
        <f t="shared" si="8"/>
        <v>8775</v>
      </c>
      <c r="I25" s="12">
        <f t="shared" si="8"/>
        <v>4900</v>
      </c>
      <c r="J25" s="12">
        <f t="shared" si="8"/>
        <v>2587.5</v>
      </c>
      <c r="K25" s="12">
        <f t="shared" si="8"/>
        <v>1700</v>
      </c>
      <c r="L25" s="12">
        <f t="shared" si="8"/>
        <v>1450</v>
      </c>
      <c r="M25" s="12">
        <f t="shared" si="8"/>
        <v>1450</v>
      </c>
      <c r="N25" s="12">
        <f t="shared" si="8"/>
        <v>1450</v>
      </c>
      <c r="O25" s="12">
        <f t="shared" si="8"/>
        <v>1450</v>
      </c>
      <c r="P25" s="12">
        <f t="shared" si="8"/>
        <v>1450</v>
      </c>
    </row>
    <row r="26" spans="2:16" x14ac:dyDescent="0.3">
      <c r="C26" t="s">
        <v>11</v>
      </c>
      <c r="F26" s="12">
        <f>F23+F24</f>
        <v>10025</v>
      </c>
      <c r="G26" s="12">
        <f>G23+F26+G24</f>
        <v>20425</v>
      </c>
      <c r="H26" s="12">
        <f t="shared" ref="H26:P26" si="9">H23+G26+H24</f>
        <v>29200</v>
      </c>
      <c r="I26" s="12">
        <f t="shared" si="9"/>
        <v>34100</v>
      </c>
      <c r="J26" s="12">
        <f t="shared" si="9"/>
        <v>36687.5</v>
      </c>
      <c r="K26" s="12">
        <f t="shared" si="9"/>
        <v>38387.5</v>
      </c>
      <c r="L26" s="12">
        <f t="shared" si="9"/>
        <v>39837.5</v>
      </c>
      <c r="M26" s="12">
        <f t="shared" si="9"/>
        <v>41287.5</v>
      </c>
      <c r="N26" s="12">
        <f t="shared" si="9"/>
        <v>42737.5</v>
      </c>
      <c r="O26" s="12">
        <f t="shared" si="9"/>
        <v>44187.5</v>
      </c>
      <c r="P26" s="12">
        <f t="shared" si="9"/>
        <v>45637.5</v>
      </c>
    </row>
    <row r="28" spans="2:16" x14ac:dyDescent="0.3">
      <c r="C28" t="s">
        <v>57</v>
      </c>
      <c r="F28" s="15">
        <f>F25/(F22+F24)</f>
        <v>1.0124984219164248E-2</v>
      </c>
      <c r="G28" s="15">
        <f>G25/(G22+G24)</f>
        <v>1.3123028391167193E-2</v>
      </c>
      <c r="H28" s="15">
        <f t="shared" ref="H28:P28" si="10">H25/(H22+H24)</f>
        <v>1.9746835443037975E-2</v>
      </c>
      <c r="I28" s="15">
        <f t="shared" si="10"/>
        <v>2.0206185567010308E-2</v>
      </c>
      <c r="J28" s="15">
        <f t="shared" si="10"/>
        <v>1.5593220338983051E-2</v>
      </c>
      <c r="K28" s="15">
        <f t="shared" si="10"/>
        <v>1.17039586919105E-2</v>
      </c>
      <c r="L28" s="15">
        <f t="shared" si="10"/>
        <v>0.01</v>
      </c>
      <c r="M28" s="15">
        <f t="shared" si="10"/>
        <v>0.01</v>
      </c>
      <c r="N28" s="15">
        <f t="shared" si="10"/>
        <v>0.01</v>
      </c>
      <c r="O28" s="15">
        <f t="shared" si="10"/>
        <v>0.01</v>
      </c>
      <c r="P28" s="15">
        <f t="shared" si="10"/>
        <v>0.01</v>
      </c>
    </row>
    <row r="31" spans="2:16" x14ac:dyDescent="0.3">
      <c r="C31" t="s">
        <v>60</v>
      </c>
      <c r="F31" s="3">
        <f t="shared" ref="F31:P31" si="11">(1-F17/F28)</f>
        <v>1</v>
      </c>
      <c r="G31" s="3">
        <f t="shared" si="11"/>
        <v>0.95409522706209449</v>
      </c>
      <c r="H31" s="3">
        <f t="shared" si="11"/>
        <v>0.76075105996365844</v>
      </c>
      <c r="I31" s="3">
        <f t="shared" si="11"/>
        <v>0.54266855256954272</v>
      </c>
      <c r="J31" s="3">
        <f t="shared" si="11"/>
        <v>0.26955218531610925</v>
      </c>
      <c r="K31" s="3">
        <f t="shared" si="11"/>
        <v>-4.3336975035699998E-2</v>
      </c>
      <c r="L31" s="3">
        <f t="shared" si="11"/>
        <v>-0.25</v>
      </c>
      <c r="M31" s="3">
        <f t="shared" si="11"/>
        <v>-0.25</v>
      </c>
      <c r="N31" s="3">
        <f t="shared" si="11"/>
        <v>-0.25</v>
      </c>
      <c r="O31" s="3">
        <f t="shared" si="11"/>
        <v>-0.25</v>
      </c>
      <c r="P31" s="3">
        <f t="shared" si="11"/>
        <v>-0.25</v>
      </c>
    </row>
    <row r="34" spans="2:32" ht="18" x14ac:dyDescent="0.35">
      <c r="B34" s="4" t="s">
        <v>41</v>
      </c>
      <c r="C34" s="4"/>
      <c r="D34" s="4"/>
      <c r="E34" s="4"/>
      <c r="F34" s="4"/>
      <c r="G34" s="4"/>
      <c r="H34" s="4"/>
      <c r="I34" s="4"/>
    </row>
    <row r="36" spans="2:32" x14ac:dyDescent="0.3">
      <c r="F36" t="s">
        <v>0</v>
      </c>
      <c r="G36" t="s">
        <v>1</v>
      </c>
      <c r="H36" t="s">
        <v>2</v>
      </c>
      <c r="I36" t="s">
        <v>3</v>
      </c>
      <c r="J36" t="s">
        <v>4</v>
      </c>
      <c r="K36" t="s">
        <v>5</v>
      </c>
      <c r="L36" t="s">
        <v>12</v>
      </c>
      <c r="M36" t="s">
        <v>13</v>
      </c>
      <c r="N36" t="s">
        <v>14</v>
      </c>
      <c r="O36" t="s">
        <v>15</v>
      </c>
      <c r="P36" t="s">
        <v>18</v>
      </c>
    </row>
    <row r="37" spans="2:32" x14ac:dyDescent="0.3">
      <c r="B37" t="s">
        <v>21</v>
      </c>
      <c r="Q37" t="s">
        <v>16</v>
      </c>
      <c r="S37" t="s">
        <v>17</v>
      </c>
    </row>
    <row r="38" spans="2:32" x14ac:dyDescent="0.3">
      <c r="C38" t="s">
        <v>8</v>
      </c>
      <c r="F38" s="12">
        <v>10000</v>
      </c>
      <c r="G38" s="12">
        <v>200000</v>
      </c>
      <c r="H38" s="12">
        <v>350000</v>
      </c>
      <c r="I38" s="12">
        <v>200000</v>
      </c>
      <c r="J38" s="12">
        <v>75000</v>
      </c>
      <c r="K38" s="12">
        <v>20000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>
        <f>SUM(F38:P38)</f>
        <v>855000</v>
      </c>
      <c r="S38">
        <v>1000000</v>
      </c>
    </row>
    <row r="39" spans="2:32" x14ac:dyDescent="0.3">
      <c r="C39" t="s">
        <v>23</v>
      </c>
      <c r="F39" s="12">
        <f>F38</f>
        <v>10000</v>
      </c>
      <c r="G39" s="12">
        <f t="shared" ref="G39" si="12">F39+G38</f>
        <v>210000</v>
      </c>
      <c r="H39" s="12">
        <f t="shared" ref="H39" si="13">G39+H38</f>
        <v>560000</v>
      </c>
      <c r="I39" s="12">
        <f t="shared" ref="I39" si="14">H39+I38</f>
        <v>760000</v>
      </c>
      <c r="J39" s="12">
        <f t="shared" ref="J39" si="15">I39+J38</f>
        <v>835000</v>
      </c>
      <c r="K39" s="12">
        <f t="shared" ref="K39" si="16">J39+K38</f>
        <v>855000</v>
      </c>
      <c r="L39" s="12">
        <f t="shared" ref="L39" si="17">K39+L38</f>
        <v>855000</v>
      </c>
      <c r="M39" s="12">
        <f t="shared" ref="M39" si="18">L39+M38</f>
        <v>855000</v>
      </c>
      <c r="N39" s="12">
        <f t="shared" ref="N39" si="19">M39+N38</f>
        <v>855000</v>
      </c>
      <c r="O39" s="12">
        <f t="shared" ref="O39" si="20">N39+O38</f>
        <v>855000</v>
      </c>
      <c r="P39" s="12">
        <f t="shared" ref="P39" si="21">O39+P38</f>
        <v>855000</v>
      </c>
    </row>
    <row r="40" spans="2:32" x14ac:dyDescent="0.3">
      <c r="C40" t="s">
        <v>27</v>
      </c>
      <c r="F40" s="12">
        <v>0</v>
      </c>
      <c r="G40" s="12">
        <v>0</v>
      </c>
      <c r="H40" s="12">
        <f>F38+F40</f>
        <v>10000</v>
      </c>
      <c r="I40" s="12">
        <f t="shared" ref="I40:P40" si="22">G38+H40</f>
        <v>210000</v>
      </c>
      <c r="J40" s="12">
        <f t="shared" si="22"/>
        <v>560000</v>
      </c>
      <c r="K40" s="12">
        <f t="shared" si="22"/>
        <v>760000</v>
      </c>
      <c r="L40" s="12">
        <f t="shared" si="22"/>
        <v>835000</v>
      </c>
      <c r="M40" s="12">
        <f t="shared" si="22"/>
        <v>855000</v>
      </c>
      <c r="N40" s="12">
        <f t="shared" si="22"/>
        <v>855000</v>
      </c>
      <c r="O40" s="12">
        <f t="shared" si="22"/>
        <v>855000</v>
      </c>
      <c r="P40" s="12">
        <f t="shared" si="22"/>
        <v>855000</v>
      </c>
    </row>
    <row r="41" spans="2:32" x14ac:dyDescent="0.3">
      <c r="C41" t="s">
        <v>6</v>
      </c>
      <c r="F41" s="12">
        <f t="shared" ref="F41:P41" si="23">F38*vaxxed_infection_rate</f>
        <v>125</v>
      </c>
      <c r="G41" s="12">
        <f t="shared" si="23"/>
        <v>2500</v>
      </c>
      <c r="H41" s="12">
        <f t="shared" si="23"/>
        <v>4375</v>
      </c>
      <c r="I41" s="12">
        <f t="shared" si="23"/>
        <v>2500</v>
      </c>
      <c r="J41" s="12">
        <f t="shared" si="23"/>
        <v>937.5</v>
      </c>
      <c r="K41" s="12">
        <f t="shared" si="23"/>
        <v>250</v>
      </c>
      <c r="L41" s="12">
        <f t="shared" si="23"/>
        <v>0</v>
      </c>
      <c r="M41" s="12">
        <f t="shared" si="23"/>
        <v>0</v>
      </c>
      <c r="N41" s="12">
        <f t="shared" si="23"/>
        <v>0</v>
      </c>
      <c r="O41" s="12">
        <f t="shared" si="23"/>
        <v>0</v>
      </c>
      <c r="P41" s="12">
        <f t="shared" si="23"/>
        <v>0</v>
      </c>
    </row>
    <row r="42" spans="2:32" x14ac:dyDescent="0.3">
      <c r="C42" t="s">
        <v>28</v>
      </c>
      <c r="F42" s="12">
        <f t="shared" ref="F42:P42" si="24">F40*vaxxed_infection_rate</f>
        <v>0</v>
      </c>
      <c r="G42" s="12">
        <f t="shared" si="24"/>
        <v>0</v>
      </c>
      <c r="H42" s="12">
        <f t="shared" si="24"/>
        <v>125</v>
      </c>
      <c r="I42" s="12">
        <f t="shared" si="24"/>
        <v>2625</v>
      </c>
      <c r="J42" s="12">
        <f t="shared" si="24"/>
        <v>7000</v>
      </c>
      <c r="K42" s="12">
        <f t="shared" si="24"/>
        <v>9500</v>
      </c>
      <c r="L42" s="12">
        <f t="shared" si="24"/>
        <v>10437.5</v>
      </c>
      <c r="M42" s="12">
        <f t="shared" si="24"/>
        <v>10687.5</v>
      </c>
      <c r="N42" s="12">
        <f t="shared" si="24"/>
        <v>10687.5</v>
      </c>
      <c r="O42" s="12">
        <f t="shared" si="24"/>
        <v>10687.5</v>
      </c>
      <c r="P42" s="12">
        <f t="shared" si="24"/>
        <v>10687.5</v>
      </c>
    </row>
    <row r="44" spans="2:32" x14ac:dyDescent="0.3">
      <c r="C44" t="s">
        <v>56</v>
      </c>
      <c r="F44" s="15">
        <f>(F42)/(F39-F41)</f>
        <v>0</v>
      </c>
      <c r="G44" s="15">
        <f>(G42)/(G39-G41)</f>
        <v>0</v>
      </c>
      <c r="H44" s="15">
        <f t="shared" ref="H44:P44" si="25">(H42)/(H39-H41)</f>
        <v>2.2497187851518559E-4</v>
      </c>
      <c r="I44" s="15">
        <f t="shared" si="25"/>
        <v>3.4653465346534654E-3</v>
      </c>
      <c r="J44" s="15">
        <f t="shared" si="25"/>
        <v>8.3926564256275767E-3</v>
      </c>
      <c r="K44" s="15">
        <f t="shared" si="25"/>
        <v>1.1114360924246856E-2</v>
      </c>
      <c r="L44" s="15">
        <f t="shared" si="25"/>
        <v>1.2207602339181287E-2</v>
      </c>
      <c r="M44" s="15">
        <f t="shared" si="25"/>
        <v>1.2500000000000001E-2</v>
      </c>
      <c r="N44" s="15">
        <f t="shared" si="25"/>
        <v>1.2500000000000001E-2</v>
      </c>
      <c r="O44" s="15">
        <f t="shared" si="25"/>
        <v>1.2500000000000001E-2</v>
      </c>
      <c r="P44" s="15">
        <f t="shared" si="25"/>
        <v>1.2500000000000001E-2</v>
      </c>
    </row>
    <row r="45" spans="2:32" ht="18" x14ac:dyDescent="0.3">
      <c r="C45" t="s">
        <v>26</v>
      </c>
      <c r="AF45" s="13" t="s">
        <v>53</v>
      </c>
    </row>
    <row r="46" spans="2:32" ht="18" x14ac:dyDescent="0.3">
      <c r="V46" s="13" t="s">
        <v>51</v>
      </c>
      <c r="AF46" s="13" t="s">
        <v>54</v>
      </c>
    </row>
    <row r="47" spans="2:32" ht="18" x14ac:dyDescent="0.3">
      <c r="V47" s="13" t="s">
        <v>52</v>
      </c>
      <c r="AF47" s="13" t="s">
        <v>52</v>
      </c>
    </row>
    <row r="48" spans="2:32" x14ac:dyDescent="0.3">
      <c r="B48" t="s">
        <v>22</v>
      </c>
    </row>
    <row r="49" spans="2:16" x14ac:dyDescent="0.3">
      <c r="C49" t="s">
        <v>9</v>
      </c>
      <c r="F49">
        <f t="shared" ref="F49:P49" si="26">$S$11-F39</f>
        <v>990000</v>
      </c>
      <c r="G49">
        <f t="shared" si="26"/>
        <v>790000</v>
      </c>
      <c r="H49">
        <f t="shared" si="26"/>
        <v>440000</v>
      </c>
      <c r="I49">
        <f t="shared" si="26"/>
        <v>240000</v>
      </c>
      <c r="J49">
        <f t="shared" si="26"/>
        <v>165000</v>
      </c>
      <c r="K49">
        <f t="shared" si="26"/>
        <v>145000</v>
      </c>
      <c r="L49">
        <f t="shared" si="26"/>
        <v>145000</v>
      </c>
      <c r="M49">
        <f t="shared" si="26"/>
        <v>145000</v>
      </c>
      <c r="N49">
        <f t="shared" si="26"/>
        <v>145000</v>
      </c>
      <c r="O49">
        <f t="shared" si="26"/>
        <v>145000</v>
      </c>
      <c r="P49">
        <f t="shared" si="26"/>
        <v>145000</v>
      </c>
    </row>
    <row r="50" spans="2:16" x14ac:dyDescent="0.3">
      <c r="C50" t="s">
        <v>10</v>
      </c>
      <c r="F50">
        <f t="shared" ref="F50:P50" si="27">F49*infection_rate</f>
        <v>9900</v>
      </c>
      <c r="G50">
        <f t="shared" si="27"/>
        <v>7900</v>
      </c>
      <c r="H50">
        <f t="shared" si="27"/>
        <v>4400</v>
      </c>
      <c r="I50">
        <f t="shared" si="27"/>
        <v>2400</v>
      </c>
      <c r="J50">
        <f t="shared" si="27"/>
        <v>1650</v>
      </c>
      <c r="K50">
        <f t="shared" si="27"/>
        <v>1450</v>
      </c>
      <c r="L50">
        <f t="shared" si="27"/>
        <v>1450</v>
      </c>
      <c r="M50">
        <f t="shared" si="27"/>
        <v>1450</v>
      </c>
      <c r="N50">
        <f t="shared" si="27"/>
        <v>1450</v>
      </c>
      <c r="O50">
        <f t="shared" si="27"/>
        <v>1450</v>
      </c>
      <c r="P50">
        <f t="shared" si="27"/>
        <v>1450</v>
      </c>
    </row>
    <row r="51" spans="2:16" x14ac:dyDescent="0.3">
      <c r="C51" t="s">
        <v>38</v>
      </c>
      <c r="F51" s="12">
        <f>F41</f>
        <v>125</v>
      </c>
      <c r="G51" s="12">
        <f t="shared" ref="G51:P51" si="28">G41</f>
        <v>2500</v>
      </c>
      <c r="H51" s="12">
        <f t="shared" si="28"/>
        <v>4375</v>
      </c>
      <c r="I51" s="12">
        <f t="shared" si="28"/>
        <v>2500</v>
      </c>
      <c r="J51" s="12">
        <f t="shared" si="28"/>
        <v>937.5</v>
      </c>
      <c r="K51" s="12">
        <f t="shared" si="28"/>
        <v>250</v>
      </c>
      <c r="L51" s="12">
        <f t="shared" si="28"/>
        <v>0</v>
      </c>
      <c r="M51" s="12">
        <f t="shared" si="28"/>
        <v>0</v>
      </c>
      <c r="N51" s="12">
        <f t="shared" si="28"/>
        <v>0</v>
      </c>
      <c r="O51" s="12">
        <f t="shared" si="28"/>
        <v>0</v>
      </c>
      <c r="P51" s="12">
        <f t="shared" si="28"/>
        <v>0</v>
      </c>
    </row>
    <row r="52" spans="2:16" x14ac:dyDescent="0.3">
      <c r="C52" t="s">
        <v>37</v>
      </c>
      <c r="F52" s="12">
        <f>F50+F51</f>
        <v>10025</v>
      </c>
      <c r="G52" s="12">
        <f t="shared" ref="G52" si="29">G50+G51</f>
        <v>10400</v>
      </c>
      <c r="H52" s="12">
        <f t="shared" ref="H52" si="30">H50+H51</f>
        <v>8775</v>
      </c>
      <c r="I52" s="12">
        <f t="shared" ref="I52" si="31">I50+I51</f>
        <v>4900</v>
      </c>
      <c r="J52" s="12">
        <f t="shared" ref="J52" si="32">J50+J51</f>
        <v>2587.5</v>
      </c>
      <c r="K52" s="12">
        <f t="shared" ref="K52" si="33">K50+K51</f>
        <v>1700</v>
      </c>
      <c r="L52" s="12">
        <f t="shared" ref="L52" si="34">L50+L51</f>
        <v>1450</v>
      </c>
      <c r="M52" s="12">
        <f t="shared" ref="M52" si="35">M50+M51</f>
        <v>1450</v>
      </c>
      <c r="N52" s="12">
        <f t="shared" ref="N52" si="36">N50+N51</f>
        <v>1450</v>
      </c>
      <c r="O52" s="12">
        <f t="shared" ref="O52" si="37">O50+O51</f>
        <v>1450</v>
      </c>
      <c r="P52" s="12">
        <f t="shared" ref="P52" si="38">P50+P51</f>
        <v>1450</v>
      </c>
    </row>
    <row r="53" spans="2:16" x14ac:dyDescent="0.3">
      <c r="C53" t="s">
        <v>11</v>
      </c>
      <c r="F53">
        <f>F50</f>
        <v>9900</v>
      </c>
      <c r="G53">
        <f>G50+F53</f>
        <v>17800</v>
      </c>
      <c r="H53">
        <f t="shared" ref="H53" si="39">H50+G53</f>
        <v>22200</v>
      </c>
      <c r="I53">
        <f t="shared" ref="I53" si="40">I50+H53</f>
        <v>24600</v>
      </c>
      <c r="J53">
        <f t="shared" ref="J53" si="41">J50+I53</f>
        <v>26250</v>
      </c>
      <c r="K53">
        <f t="shared" ref="K53" si="42">K50+J53</f>
        <v>27700</v>
      </c>
      <c r="L53">
        <f t="shared" ref="L53" si="43">L50+K53</f>
        <v>29150</v>
      </c>
      <c r="M53">
        <f t="shared" ref="M53" si="44">M50+L53</f>
        <v>30600</v>
      </c>
      <c r="N53">
        <f t="shared" ref="N53" si="45">N50+M53</f>
        <v>32050</v>
      </c>
      <c r="O53">
        <f t="shared" ref="O53" si="46">O50+N53</f>
        <v>33500</v>
      </c>
      <c r="P53">
        <f t="shared" ref="P53" si="47">P50+O53</f>
        <v>34950</v>
      </c>
    </row>
    <row r="55" spans="2:16" x14ac:dyDescent="0.3">
      <c r="C55" t="s">
        <v>55</v>
      </c>
      <c r="F55" s="15">
        <f>F52/(F49+F51)</f>
        <v>1.0124984219164248E-2</v>
      </c>
      <c r="G55" s="15">
        <f>G52/(G49+G51)</f>
        <v>1.3123028391167193E-2</v>
      </c>
      <c r="H55" s="15">
        <f t="shared" ref="H55:P55" si="48">H52/(H49+H51)</f>
        <v>1.9746835443037975E-2</v>
      </c>
      <c r="I55" s="15">
        <f t="shared" si="48"/>
        <v>2.0206185567010308E-2</v>
      </c>
      <c r="J55" s="15">
        <f t="shared" si="48"/>
        <v>1.5593220338983051E-2</v>
      </c>
      <c r="K55" s="15">
        <f t="shared" si="48"/>
        <v>1.17039586919105E-2</v>
      </c>
      <c r="L55" s="15">
        <f t="shared" si="48"/>
        <v>0.01</v>
      </c>
      <c r="M55" s="15">
        <f t="shared" si="48"/>
        <v>0.01</v>
      </c>
      <c r="N55" s="15">
        <f t="shared" si="48"/>
        <v>0.01</v>
      </c>
      <c r="O55" s="15">
        <f t="shared" si="48"/>
        <v>0.01</v>
      </c>
      <c r="P55" s="15">
        <f t="shared" si="48"/>
        <v>0.01</v>
      </c>
    </row>
    <row r="58" spans="2:16" x14ac:dyDescent="0.3">
      <c r="C58" t="s">
        <v>61</v>
      </c>
      <c r="F58" s="3">
        <f t="shared" ref="F58:N58" si="49">(1-F44/F55)</f>
        <v>1</v>
      </c>
      <c r="G58" s="3">
        <f t="shared" si="49"/>
        <v>1</v>
      </c>
      <c r="H58" s="3">
        <f t="shared" si="49"/>
        <v>0.98860719333160274</v>
      </c>
      <c r="I58" s="3">
        <f t="shared" si="49"/>
        <v>0.82850070721357849</v>
      </c>
      <c r="J58" s="3">
        <f t="shared" si="49"/>
        <v>0.46177529444344889</v>
      </c>
      <c r="K58" s="3">
        <f t="shared" si="49"/>
        <v>5.0375926913614255E-2</v>
      </c>
      <c r="L58" s="3">
        <f t="shared" si="49"/>
        <v>-0.22076023391812871</v>
      </c>
      <c r="M58" s="3">
        <f t="shared" si="49"/>
        <v>-0.25</v>
      </c>
      <c r="N58" s="3">
        <f t="shared" si="49"/>
        <v>-0.25</v>
      </c>
      <c r="O58" s="3">
        <f>(1-O44/O55)</f>
        <v>-0.25</v>
      </c>
      <c r="P58" s="3">
        <f t="shared" ref="P58" si="50">(1-P44/P55)</f>
        <v>-0.25</v>
      </c>
    </row>
    <row r="62" spans="2:16" ht="18" x14ac:dyDescent="0.35">
      <c r="B62" s="4" t="s">
        <v>42</v>
      </c>
      <c r="C62" s="4"/>
      <c r="D62" s="4"/>
      <c r="E62" s="4"/>
      <c r="F62" s="4"/>
      <c r="G62" s="4"/>
      <c r="H62" s="4"/>
      <c r="I62" s="4"/>
    </row>
    <row r="64" spans="2:16" x14ac:dyDescent="0.3">
      <c r="F64" t="s">
        <v>0</v>
      </c>
      <c r="G64" t="s">
        <v>1</v>
      </c>
      <c r="H64" t="s">
        <v>2</v>
      </c>
      <c r="I64" t="s">
        <v>3</v>
      </c>
      <c r="J64" t="s">
        <v>4</v>
      </c>
      <c r="K64" t="s">
        <v>5</v>
      </c>
      <c r="L64" t="s">
        <v>12</v>
      </c>
      <c r="M64" t="s">
        <v>13</v>
      </c>
      <c r="N64" t="s">
        <v>14</v>
      </c>
      <c r="O64" t="s">
        <v>15</v>
      </c>
      <c r="P64" t="s">
        <v>18</v>
      </c>
    </row>
    <row r="65" spans="2:19" x14ac:dyDescent="0.3">
      <c r="B65" t="s">
        <v>21</v>
      </c>
      <c r="Q65" t="s">
        <v>16</v>
      </c>
      <c r="S65" t="s">
        <v>17</v>
      </c>
    </row>
    <row r="66" spans="2:19" x14ac:dyDescent="0.3">
      <c r="C66" t="s">
        <v>8</v>
      </c>
      <c r="F66" s="12">
        <v>10000</v>
      </c>
      <c r="G66" s="12">
        <v>200000</v>
      </c>
      <c r="H66" s="12">
        <v>350000</v>
      </c>
      <c r="I66" s="12">
        <v>200000</v>
      </c>
      <c r="J66" s="12">
        <v>75000</v>
      </c>
      <c r="K66" s="12">
        <v>20000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>
        <f>SUM(F66:P66)</f>
        <v>855000</v>
      </c>
      <c r="S66">
        <v>1000000</v>
      </c>
    </row>
    <row r="67" spans="2:19" x14ac:dyDescent="0.3">
      <c r="C67" t="s">
        <v>23</v>
      </c>
      <c r="F67" s="12">
        <f>F66</f>
        <v>10000</v>
      </c>
      <c r="G67" s="12">
        <f t="shared" ref="G67" si="51">F67+G66</f>
        <v>210000</v>
      </c>
      <c r="H67" s="12">
        <f t="shared" ref="H67" si="52">G67+H66</f>
        <v>560000</v>
      </c>
      <c r="I67" s="12">
        <f t="shared" ref="I67" si="53">H67+I66</f>
        <v>760000</v>
      </c>
      <c r="J67" s="12">
        <f t="shared" ref="J67" si="54">I67+J66</f>
        <v>835000</v>
      </c>
      <c r="K67" s="12">
        <f t="shared" ref="K67" si="55">J67+K66</f>
        <v>855000</v>
      </c>
      <c r="L67" s="12">
        <f t="shared" ref="L67" si="56">K67+L66</f>
        <v>855000</v>
      </c>
      <c r="M67" s="12">
        <f t="shared" ref="M67" si="57">L67+M66</f>
        <v>855000</v>
      </c>
      <c r="N67" s="12">
        <f t="shared" ref="N67" si="58">M67+N66</f>
        <v>855000</v>
      </c>
      <c r="O67" s="12">
        <f t="shared" ref="O67" si="59">N67+O66</f>
        <v>855000</v>
      </c>
      <c r="P67" s="12">
        <f t="shared" ref="P67" si="60">O67+P66</f>
        <v>855000</v>
      </c>
    </row>
    <row r="68" spans="2:19" x14ac:dyDescent="0.3">
      <c r="C68" t="s">
        <v>29</v>
      </c>
      <c r="F68" s="12">
        <v>0</v>
      </c>
      <c r="G68" s="12">
        <v>0</v>
      </c>
      <c r="H68" s="12">
        <v>0</v>
      </c>
      <c r="I68" s="12">
        <f>F66+F68</f>
        <v>10000</v>
      </c>
      <c r="J68" s="12">
        <f t="shared" ref="J68:P68" si="61">G66+I68</f>
        <v>210000</v>
      </c>
      <c r="K68" s="12">
        <f t="shared" si="61"/>
        <v>560000</v>
      </c>
      <c r="L68" s="12">
        <f t="shared" si="61"/>
        <v>760000</v>
      </c>
      <c r="M68" s="12">
        <f t="shared" si="61"/>
        <v>835000</v>
      </c>
      <c r="N68" s="12">
        <f t="shared" si="61"/>
        <v>855000</v>
      </c>
      <c r="O68" s="12">
        <f t="shared" si="61"/>
        <v>855000</v>
      </c>
      <c r="P68" s="12">
        <f t="shared" si="61"/>
        <v>855000</v>
      </c>
    </row>
    <row r="69" spans="2:19" x14ac:dyDescent="0.3">
      <c r="C69" t="s">
        <v>6</v>
      </c>
      <c r="F69" s="12">
        <f t="shared" ref="F69:P69" si="62">F66*vaxxed_infection_rate</f>
        <v>125</v>
      </c>
      <c r="G69" s="12">
        <f t="shared" si="62"/>
        <v>2500</v>
      </c>
      <c r="H69" s="12">
        <f t="shared" si="62"/>
        <v>4375</v>
      </c>
      <c r="I69" s="12">
        <f t="shared" si="62"/>
        <v>2500</v>
      </c>
      <c r="J69" s="12">
        <f t="shared" si="62"/>
        <v>937.5</v>
      </c>
      <c r="K69" s="12">
        <f t="shared" si="62"/>
        <v>250</v>
      </c>
      <c r="L69" s="12">
        <f t="shared" si="62"/>
        <v>0</v>
      </c>
      <c r="M69" s="12">
        <f t="shared" si="62"/>
        <v>0</v>
      </c>
      <c r="N69" s="12">
        <f t="shared" si="62"/>
        <v>0</v>
      </c>
      <c r="O69" s="12">
        <f t="shared" si="62"/>
        <v>0</v>
      </c>
      <c r="P69" s="12">
        <f t="shared" si="62"/>
        <v>0</v>
      </c>
    </row>
    <row r="70" spans="2:19" x14ac:dyDescent="0.3">
      <c r="C70" t="s">
        <v>30</v>
      </c>
      <c r="F70" s="12">
        <f t="shared" ref="F70:P70" si="63">F68*vaxxed_infection_rate</f>
        <v>0</v>
      </c>
      <c r="G70" s="12">
        <f t="shared" si="63"/>
        <v>0</v>
      </c>
      <c r="H70" s="12">
        <f t="shared" si="63"/>
        <v>0</v>
      </c>
      <c r="I70" s="12">
        <f t="shared" si="63"/>
        <v>125</v>
      </c>
      <c r="J70" s="12">
        <f t="shared" si="63"/>
        <v>2625</v>
      </c>
      <c r="K70" s="12">
        <f t="shared" si="63"/>
        <v>7000</v>
      </c>
      <c r="L70" s="12">
        <f t="shared" si="63"/>
        <v>9500</v>
      </c>
      <c r="M70" s="12">
        <f t="shared" si="63"/>
        <v>10437.5</v>
      </c>
      <c r="N70" s="12">
        <f t="shared" si="63"/>
        <v>10687.5</v>
      </c>
      <c r="O70" s="12">
        <f t="shared" si="63"/>
        <v>10687.5</v>
      </c>
      <c r="P70" s="12">
        <f t="shared" si="63"/>
        <v>10687.5</v>
      </c>
    </row>
    <row r="72" spans="2:19" x14ac:dyDescent="0.3">
      <c r="C72" t="s">
        <v>63</v>
      </c>
      <c r="F72" s="15">
        <f>(F70)/(F67-F69)</f>
        <v>0</v>
      </c>
      <c r="G72" s="15">
        <f>(G70)/(G67-G69)</f>
        <v>0</v>
      </c>
      <c r="H72" s="15">
        <f t="shared" ref="H72:P72" si="64">(H70)/(H67-H69)</f>
        <v>0</v>
      </c>
      <c r="I72" s="15">
        <f t="shared" si="64"/>
        <v>1.6501650165016502E-4</v>
      </c>
      <c r="J72" s="15">
        <f t="shared" si="64"/>
        <v>3.1472461596103408E-3</v>
      </c>
      <c r="K72" s="15">
        <f t="shared" si="64"/>
        <v>8.1895291020766311E-3</v>
      </c>
      <c r="L72" s="15">
        <f t="shared" si="64"/>
        <v>1.1111111111111112E-2</v>
      </c>
      <c r="M72" s="15">
        <f t="shared" si="64"/>
        <v>1.2207602339181287E-2</v>
      </c>
      <c r="N72" s="15">
        <f t="shared" si="64"/>
        <v>1.2500000000000001E-2</v>
      </c>
      <c r="O72" s="15">
        <f t="shared" si="64"/>
        <v>1.2500000000000001E-2</v>
      </c>
      <c r="P72" s="15">
        <f t="shared" si="64"/>
        <v>1.2500000000000001E-2</v>
      </c>
    </row>
    <row r="73" spans="2:19" x14ac:dyDescent="0.3">
      <c r="C73" t="s">
        <v>26</v>
      </c>
    </row>
    <row r="76" spans="2:19" x14ac:dyDescent="0.3">
      <c r="B76" t="s">
        <v>22</v>
      </c>
    </row>
    <row r="77" spans="2:19" x14ac:dyDescent="0.3">
      <c r="C77" t="s">
        <v>9</v>
      </c>
      <c r="F77" s="12">
        <f t="shared" ref="F77:P77" si="65">$S$11-F67</f>
        <v>990000</v>
      </c>
      <c r="G77" s="12">
        <f t="shared" si="65"/>
        <v>790000</v>
      </c>
      <c r="H77" s="12">
        <f t="shared" si="65"/>
        <v>440000</v>
      </c>
      <c r="I77" s="12">
        <f t="shared" si="65"/>
        <v>240000</v>
      </c>
      <c r="J77" s="12">
        <f t="shared" si="65"/>
        <v>165000</v>
      </c>
      <c r="K77" s="12">
        <f t="shared" si="65"/>
        <v>145000</v>
      </c>
      <c r="L77" s="12">
        <f t="shared" si="65"/>
        <v>145000</v>
      </c>
      <c r="M77" s="12">
        <f t="shared" si="65"/>
        <v>145000</v>
      </c>
      <c r="N77" s="12">
        <f t="shared" si="65"/>
        <v>145000</v>
      </c>
      <c r="O77" s="12">
        <f t="shared" si="65"/>
        <v>145000</v>
      </c>
      <c r="P77" s="12">
        <f t="shared" si="65"/>
        <v>145000</v>
      </c>
    </row>
    <row r="78" spans="2:19" x14ac:dyDescent="0.3">
      <c r="C78" t="s">
        <v>10</v>
      </c>
      <c r="F78" s="12">
        <f t="shared" ref="F78:P78" si="66">F77*infection_rate</f>
        <v>9900</v>
      </c>
      <c r="G78" s="12">
        <f t="shared" si="66"/>
        <v>7900</v>
      </c>
      <c r="H78" s="12">
        <f t="shared" si="66"/>
        <v>4400</v>
      </c>
      <c r="I78" s="12">
        <f t="shared" si="66"/>
        <v>2400</v>
      </c>
      <c r="J78" s="12">
        <f t="shared" si="66"/>
        <v>1650</v>
      </c>
      <c r="K78" s="12">
        <f t="shared" si="66"/>
        <v>1450</v>
      </c>
      <c r="L78" s="12">
        <f t="shared" si="66"/>
        <v>1450</v>
      </c>
      <c r="M78" s="12">
        <f t="shared" si="66"/>
        <v>1450</v>
      </c>
      <c r="N78" s="12">
        <f t="shared" si="66"/>
        <v>1450</v>
      </c>
      <c r="O78" s="12">
        <f t="shared" si="66"/>
        <v>1450</v>
      </c>
      <c r="P78" s="12">
        <f t="shared" si="66"/>
        <v>1450</v>
      </c>
    </row>
    <row r="79" spans="2:19" x14ac:dyDescent="0.3">
      <c r="C79" t="s">
        <v>39</v>
      </c>
      <c r="F79" s="12">
        <f>F69</f>
        <v>125</v>
      </c>
      <c r="G79" s="12">
        <f t="shared" ref="G79:P79" si="67">G69</f>
        <v>2500</v>
      </c>
      <c r="H79" s="12">
        <f t="shared" si="67"/>
        <v>4375</v>
      </c>
      <c r="I79" s="12">
        <f t="shared" si="67"/>
        <v>2500</v>
      </c>
      <c r="J79" s="12">
        <f t="shared" si="67"/>
        <v>937.5</v>
      </c>
      <c r="K79" s="12">
        <f t="shared" si="67"/>
        <v>250</v>
      </c>
      <c r="L79" s="12">
        <f t="shared" si="67"/>
        <v>0</v>
      </c>
      <c r="M79" s="12">
        <f t="shared" si="67"/>
        <v>0</v>
      </c>
      <c r="N79" s="12">
        <f t="shared" si="67"/>
        <v>0</v>
      </c>
      <c r="O79" s="12">
        <f t="shared" si="67"/>
        <v>0</v>
      </c>
      <c r="P79" s="12">
        <f t="shared" si="67"/>
        <v>0</v>
      </c>
    </row>
    <row r="80" spans="2:19" x14ac:dyDescent="0.3">
      <c r="C80" t="s">
        <v>37</v>
      </c>
      <c r="F80" s="12">
        <f>F78+F79</f>
        <v>10025</v>
      </c>
      <c r="G80" s="12">
        <f t="shared" ref="G80" si="68">G78+G79</f>
        <v>10400</v>
      </c>
      <c r="H80" s="12">
        <f t="shared" ref="H80" si="69">H78+H79</f>
        <v>8775</v>
      </c>
      <c r="I80" s="12">
        <f t="shared" ref="I80" si="70">I78+I79</f>
        <v>4900</v>
      </c>
      <c r="J80" s="12">
        <f t="shared" ref="J80" si="71">J78+J79</f>
        <v>2587.5</v>
      </c>
      <c r="K80" s="12">
        <f t="shared" ref="K80" si="72">K78+K79</f>
        <v>1700</v>
      </c>
      <c r="L80" s="12">
        <f t="shared" ref="L80" si="73">L78+L79</f>
        <v>1450</v>
      </c>
      <c r="M80" s="12">
        <f t="shared" ref="M80" si="74">M78+M79</f>
        <v>1450</v>
      </c>
      <c r="N80" s="12">
        <f t="shared" ref="N80" si="75">N78+N79</f>
        <v>1450</v>
      </c>
      <c r="O80" s="12">
        <f t="shared" ref="O80" si="76">O78+O79</f>
        <v>1450</v>
      </c>
      <c r="P80" s="12">
        <f t="shared" ref="P80" si="77">P78+P79</f>
        <v>1450</v>
      </c>
    </row>
    <row r="81" spans="3:16" x14ac:dyDescent="0.3">
      <c r="C81" t="s">
        <v>11</v>
      </c>
      <c r="F81" s="12">
        <f>F78</f>
        <v>9900</v>
      </c>
      <c r="G81" s="12">
        <f>G78+F81</f>
        <v>17800</v>
      </c>
      <c r="H81" s="12">
        <f t="shared" ref="H81" si="78">H78+G81</f>
        <v>22200</v>
      </c>
      <c r="I81" s="12">
        <f t="shared" ref="I81" si="79">I78+H81</f>
        <v>24600</v>
      </c>
      <c r="J81" s="12">
        <f t="shared" ref="J81" si="80">J78+I81</f>
        <v>26250</v>
      </c>
      <c r="K81" s="12">
        <f t="shared" ref="K81" si="81">K78+J81</f>
        <v>27700</v>
      </c>
      <c r="L81" s="12">
        <f t="shared" ref="L81" si="82">L78+K81</f>
        <v>29150</v>
      </c>
      <c r="M81" s="12">
        <f t="shared" ref="M81" si="83">M78+L81</f>
        <v>30600</v>
      </c>
      <c r="N81" s="12">
        <f t="shared" ref="N81" si="84">N78+M81</f>
        <v>32050</v>
      </c>
      <c r="O81" s="12">
        <f t="shared" ref="O81" si="85">O78+N81</f>
        <v>33500</v>
      </c>
      <c r="P81" s="12">
        <f t="shared" ref="P81" si="86">P78+O81</f>
        <v>34950</v>
      </c>
    </row>
    <row r="83" spans="3:16" x14ac:dyDescent="0.3">
      <c r="C83" t="s">
        <v>49</v>
      </c>
      <c r="F83" s="15">
        <f>F80/(F77+F79)</f>
        <v>1.0124984219164248E-2</v>
      </c>
      <c r="G83" s="15">
        <f>G80/(G77+G79)</f>
        <v>1.3123028391167193E-2</v>
      </c>
      <c r="H83" s="15">
        <f t="shared" ref="H83:P83" si="87">H80/(H77+H79)</f>
        <v>1.9746835443037975E-2</v>
      </c>
      <c r="I83" s="15">
        <f t="shared" si="87"/>
        <v>2.0206185567010308E-2</v>
      </c>
      <c r="J83" s="15">
        <f t="shared" si="87"/>
        <v>1.5593220338983051E-2</v>
      </c>
      <c r="K83" s="15">
        <f t="shared" si="87"/>
        <v>1.17039586919105E-2</v>
      </c>
      <c r="L83" s="15">
        <f t="shared" si="87"/>
        <v>0.01</v>
      </c>
      <c r="M83" s="15">
        <f t="shared" si="87"/>
        <v>0.01</v>
      </c>
      <c r="N83" s="15">
        <f t="shared" si="87"/>
        <v>0.01</v>
      </c>
      <c r="O83" s="15">
        <f t="shared" si="87"/>
        <v>0.01</v>
      </c>
      <c r="P83" s="15">
        <f t="shared" si="87"/>
        <v>0.01</v>
      </c>
    </row>
    <row r="86" spans="3:16" x14ac:dyDescent="0.3">
      <c r="C86" t="s">
        <v>62</v>
      </c>
      <c r="F86" s="3">
        <f>(1-F72/F83)</f>
        <v>1</v>
      </c>
      <c r="G86" s="3">
        <f t="shared" ref="G86:N86" si="88">(1-G72/G83)</f>
        <v>1</v>
      </c>
      <c r="H86" s="3">
        <f t="shared" si="88"/>
        <v>1</v>
      </c>
      <c r="I86" s="3">
        <f t="shared" si="88"/>
        <v>0.99183336701017044</v>
      </c>
      <c r="J86" s="3">
        <f t="shared" si="88"/>
        <v>0.79816573541629343</v>
      </c>
      <c r="K86" s="3">
        <f t="shared" si="88"/>
        <v>0.3002769987784526</v>
      </c>
      <c r="L86" s="3">
        <f t="shared" si="88"/>
        <v>-0.11111111111111116</v>
      </c>
      <c r="M86" s="3">
        <f t="shared" si="88"/>
        <v>-0.22076023391812871</v>
      </c>
      <c r="N86" s="3">
        <f t="shared" si="88"/>
        <v>-0.25</v>
      </c>
      <c r="O86" s="3">
        <f>(1-O72/O83)</f>
        <v>-0.25</v>
      </c>
      <c r="P86" s="3">
        <f t="shared" ref="P86" si="89">(1-P72/P83)</f>
        <v>-0.25</v>
      </c>
    </row>
    <row r="88" spans="3:16" x14ac:dyDescent="0.3">
      <c r="C88" t="s">
        <v>59</v>
      </c>
      <c r="F88" s="2">
        <f>F83</f>
        <v>1.0124984219164248E-2</v>
      </c>
      <c r="G88" s="2">
        <f t="shared" ref="G88:P88" si="90">G83</f>
        <v>1.3123028391167193E-2</v>
      </c>
      <c r="H88" s="2">
        <f t="shared" si="90"/>
        <v>1.9746835443037975E-2</v>
      </c>
      <c r="I88" s="2">
        <f t="shared" si="90"/>
        <v>2.0206185567010308E-2</v>
      </c>
      <c r="J88" s="2">
        <f t="shared" si="90"/>
        <v>1.5593220338983051E-2</v>
      </c>
      <c r="K88" s="2">
        <f t="shared" si="90"/>
        <v>1.17039586919105E-2</v>
      </c>
      <c r="L88" s="2">
        <f t="shared" si="90"/>
        <v>0.01</v>
      </c>
      <c r="M88" s="2">
        <f t="shared" si="90"/>
        <v>0.01</v>
      </c>
      <c r="N88" s="2">
        <f t="shared" si="90"/>
        <v>0.01</v>
      </c>
      <c r="O88" s="2">
        <f t="shared" si="90"/>
        <v>0.01</v>
      </c>
      <c r="P88" s="2">
        <f t="shared" si="90"/>
        <v>0.01</v>
      </c>
    </row>
  </sheetData>
  <hyperlinks>
    <hyperlink ref="D4" r:id="rId1" display="https://qmulprod.sharepoint.com/sites/SEFacultyResearch/Shared Documents/Fellowship Resource (for internal reference only please)/questions and answers.docx?web=1" xr:uid="{B3F7CA9F-B225-4165-ACD7-86828D057D4B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placebo vaccine</vt:lpstr>
      <vt:lpstr>negative efficacy vaccine</vt:lpstr>
      <vt:lpstr>'placebo vaccine'!infection_rate</vt:lpstr>
      <vt:lpstr>infection_rate</vt:lpstr>
      <vt:lpstr>'placebo vaccine'!vaxxed_infection_rate</vt:lpstr>
      <vt:lpstr>vaxxed_infection_rate</vt:lpstr>
      <vt:lpstr>'placebo vaccine'!week_infection_rate</vt:lpstr>
      <vt:lpstr>week_infection_rate</vt:lpstr>
      <vt:lpstr>'placebo vaccine'!weekly_rate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 Fenton</dc:creator>
  <cp:lastModifiedBy>Martin Neil</cp:lastModifiedBy>
  <dcterms:created xsi:type="dcterms:W3CDTF">2023-07-28T09:55:19Z</dcterms:created>
  <dcterms:modified xsi:type="dcterms:W3CDTF">2024-03-25T14:40:02Z</dcterms:modified>
</cp:coreProperties>
</file>