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\Desktop\"/>
    </mc:Choice>
  </mc:AlternateContent>
  <xr:revisionPtr revIDLastSave="0" documentId="13_ncr:1_{502D2049-2D39-4D10-933E-44E496D0455B}" xr6:coauthVersionLast="47" xr6:coauthVersionMax="47" xr10:uidLastSave="{00000000-0000-0000-0000-000000000000}"/>
  <bookViews>
    <workbookView xWindow="20640" yWindow="0" windowWidth="20640" windowHeight="16680" tabRatio="372" activeTab="1" xr2:uid="{C9E3EAD2-3BD7-48EB-9EA8-97CFAAC5CD2B}"/>
  </bookViews>
  <sheets>
    <sheet name="placebo vaccine" sheetId="3" r:id="rId1"/>
    <sheet name="negative efficacy vaccine" sheetId="4" r:id="rId2"/>
  </sheets>
  <definedNames>
    <definedName name="infection_rate">'negative efficacy vaccine'!$D$4</definedName>
    <definedName name="vaxxed_infection_rate">'negative efficacy vaccine'!$I$4</definedName>
    <definedName name="vaxxEfficacy">'placebo vaccine'!#REF!</definedName>
    <definedName name="week_infection_rate">'placebo vaccine'!$D$31</definedName>
    <definedName name="weekly_infection_rate">#REF!</definedName>
    <definedName name="weekly_rate" localSheetId="0">'placebo vaccine'!$D$3</definedName>
    <definedName name="weekly_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4" l="1"/>
  <c r="P68" i="4"/>
  <c r="O68" i="4"/>
  <c r="N68" i="4"/>
  <c r="M68" i="4"/>
  <c r="L68" i="4"/>
  <c r="K68" i="4"/>
  <c r="J68" i="4"/>
  <c r="I68" i="4"/>
  <c r="H68" i="4"/>
  <c r="G68" i="4"/>
  <c r="F68" i="4"/>
  <c r="P42" i="4"/>
  <c r="O42" i="4"/>
  <c r="N42" i="4"/>
  <c r="M42" i="4"/>
  <c r="L42" i="4"/>
  <c r="K42" i="4"/>
  <c r="J42" i="4"/>
  <c r="I42" i="4"/>
  <c r="H42" i="4"/>
  <c r="G42" i="4"/>
  <c r="F42" i="4"/>
  <c r="P17" i="4"/>
  <c r="O17" i="4"/>
  <c r="N17" i="4"/>
  <c r="M17" i="4"/>
  <c r="L17" i="4"/>
  <c r="K17" i="4"/>
  <c r="J17" i="4"/>
  <c r="I17" i="4"/>
  <c r="H17" i="4"/>
  <c r="G17" i="4"/>
  <c r="F17" i="4"/>
  <c r="F15" i="3"/>
  <c r="F24" i="3"/>
  <c r="P70" i="3"/>
  <c r="O70" i="3"/>
  <c r="N70" i="3"/>
  <c r="M70" i="3"/>
  <c r="L70" i="3"/>
  <c r="K70" i="3"/>
  <c r="J70" i="3"/>
  <c r="I70" i="3"/>
  <c r="H70" i="3"/>
  <c r="G70" i="3"/>
  <c r="F70" i="3"/>
  <c r="P41" i="3"/>
  <c r="O41" i="3"/>
  <c r="N41" i="3"/>
  <c r="M41" i="3"/>
  <c r="L41" i="3"/>
  <c r="K41" i="3"/>
  <c r="J41" i="3"/>
  <c r="I41" i="3"/>
  <c r="H41" i="3"/>
  <c r="G41" i="3"/>
  <c r="F41" i="3"/>
  <c r="P15" i="3"/>
  <c r="O15" i="3"/>
  <c r="N15" i="3"/>
  <c r="M15" i="3"/>
  <c r="L15" i="3"/>
  <c r="K15" i="3"/>
  <c r="J15" i="3"/>
  <c r="I15" i="3"/>
  <c r="H15" i="3"/>
  <c r="G15" i="3"/>
  <c r="Q64" i="3"/>
  <c r="Q35" i="3"/>
  <c r="Q9" i="3"/>
  <c r="H68" i="3"/>
  <c r="G68" i="3"/>
  <c r="F68" i="3"/>
  <c r="G39" i="3"/>
  <c r="F39" i="3"/>
  <c r="F13" i="3"/>
  <c r="F38" i="3"/>
  <c r="F10" i="3"/>
  <c r="F20" i="3" s="1"/>
  <c r="F21" i="3" s="1"/>
  <c r="F12" i="3"/>
  <c r="G12" i="3"/>
  <c r="H12" i="3"/>
  <c r="I12" i="3"/>
  <c r="J12" i="3"/>
  <c r="K12" i="3"/>
  <c r="L12" i="3"/>
  <c r="M12" i="3"/>
  <c r="N12" i="3"/>
  <c r="O12" i="3"/>
  <c r="P12" i="3"/>
  <c r="H66" i="4"/>
  <c r="G66" i="4"/>
  <c r="F66" i="4"/>
  <c r="P65" i="4"/>
  <c r="O65" i="4"/>
  <c r="N65" i="4"/>
  <c r="M65" i="4"/>
  <c r="L65" i="4"/>
  <c r="K65" i="4"/>
  <c r="J65" i="4"/>
  <c r="I65" i="4"/>
  <c r="H65" i="4"/>
  <c r="G65" i="4"/>
  <c r="F65" i="4"/>
  <c r="I64" i="4"/>
  <c r="J64" i="4" s="1"/>
  <c r="J66" i="4" s="1"/>
  <c r="F63" i="4"/>
  <c r="G63" i="4" s="1"/>
  <c r="Q62" i="4"/>
  <c r="H40" i="4"/>
  <c r="G40" i="4"/>
  <c r="F40" i="4"/>
  <c r="P39" i="4"/>
  <c r="O39" i="4"/>
  <c r="N39" i="4"/>
  <c r="M39" i="4"/>
  <c r="L39" i="4"/>
  <c r="K39" i="4"/>
  <c r="J39" i="4"/>
  <c r="I39" i="4"/>
  <c r="H39" i="4"/>
  <c r="G39" i="4"/>
  <c r="F39" i="4"/>
  <c r="H38" i="4"/>
  <c r="I38" i="4" s="1"/>
  <c r="I40" i="4" s="1"/>
  <c r="F37" i="4"/>
  <c r="F47" i="4" s="1"/>
  <c r="F48" i="4" s="1"/>
  <c r="F51" i="4" s="1"/>
  <c r="Q36" i="4"/>
  <c r="F15" i="4"/>
  <c r="P14" i="4"/>
  <c r="O14" i="4"/>
  <c r="N14" i="4"/>
  <c r="M14" i="4"/>
  <c r="L14" i="4"/>
  <c r="K14" i="4"/>
  <c r="J14" i="4"/>
  <c r="I14" i="4"/>
  <c r="H14" i="4"/>
  <c r="G14" i="4"/>
  <c r="F14" i="4"/>
  <c r="G13" i="4"/>
  <c r="H13" i="4" s="1"/>
  <c r="H15" i="4" s="1"/>
  <c r="F12" i="4"/>
  <c r="G12" i="4" s="1"/>
  <c r="Q11" i="4"/>
  <c r="L67" i="3"/>
  <c r="P67" i="3"/>
  <c r="O67" i="3"/>
  <c r="N67" i="3"/>
  <c r="M67" i="3"/>
  <c r="K67" i="3"/>
  <c r="J67" i="3"/>
  <c r="I67" i="3"/>
  <c r="H67" i="3"/>
  <c r="G67" i="3"/>
  <c r="F67" i="3"/>
  <c r="F65" i="3"/>
  <c r="F75" i="3" s="1"/>
  <c r="F76" i="3" s="1"/>
  <c r="P38" i="3"/>
  <c r="O38" i="3"/>
  <c r="N38" i="3"/>
  <c r="M38" i="3"/>
  <c r="L38" i="3"/>
  <c r="K38" i="3"/>
  <c r="J38" i="3"/>
  <c r="I38" i="3"/>
  <c r="H38" i="3"/>
  <c r="G38" i="3"/>
  <c r="F36" i="3"/>
  <c r="G36" i="3" s="1"/>
  <c r="I37" i="3" s="1"/>
  <c r="I39" i="3" s="1"/>
  <c r="I66" i="4" l="1"/>
  <c r="I66" i="3"/>
  <c r="I68" i="3" s="1"/>
  <c r="F73" i="4"/>
  <c r="F74" i="4" s="1"/>
  <c r="F77" i="4" s="1"/>
  <c r="G37" i="4"/>
  <c r="H37" i="4" s="1"/>
  <c r="H47" i="4" s="1"/>
  <c r="H48" i="4" s="1"/>
  <c r="F54" i="4"/>
  <c r="G11" i="3"/>
  <c r="G13" i="3" s="1"/>
  <c r="H37" i="3"/>
  <c r="H39" i="3" s="1"/>
  <c r="G10" i="3"/>
  <c r="H11" i="3" s="1"/>
  <c r="H13" i="3" s="1"/>
  <c r="F22" i="3"/>
  <c r="H63" i="4"/>
  <c r="G73" i="4"/>
  <c r="G74" i="4" s="1"/>
  <c r="K64" i="4"/>
  <c r="K66" i="4" s="1"/>
  <c r="J38" i="4"/>
  <c r="J40" i="4" s="1"/>
  <c r="F49" i="4"/>
  <c r="G48" i="4"/>
  <c r="G15" i="4"/>
  <c r="H12" i="4"/>
  <c r="G22" i="4"/>
  <c r="G23" i="4" s="1"/>
  <c r="G26" i="4" s="1"/>
  <c r="I13" i="4"/>
  <c r="I15" i="4" s="1"/>
  <c r="F22" i="4"/>
  <c r="F23" i="4" s="1"/>
  <c r="F26" i="4" s="1"/>
  <c r="F77" i="3"/>
  <c r="F79" i="3"/>
  <c r="F84" i="3" s="1"/>
  <c r="G65" i="3"/>
  <c r="J66" i="3" s="1"/>
  <c r="J68" i="3" s="1"/>
  <c r="H36" i="3"/>
  <c r="J37" i="3" s="1"/>
  <c r="J39" i="3" s="1"/>
  <c r="G46" i="3"/>
  <c r="G47" i="3" s="1"/>
  <c r="F46" i="3"/>
  <c r="F47" i="3" s="1"/>
  <c r="F80" i="4" l="1"/>
  <c r="F82" i="4"/>
  <c r="I37" i="4"/>
  <c r="F75" i="4"/>
  <c r="G75" i="4" s="1"/>
  <c r="F27" i="3"/>
  <c r="G20" i="3"/>
  <c r="G21" i="3" s="1"/>
  <c r="G24" i="3" s="1"/>
  <c r="G27" i="3" s="1"/>
  <c r="H10" i="3"/>
  <c r="I63" i="4"/>
  <c r="H73" i="4"/>
  <c r="H74" i="4" s="1"/>
  <c r="G77" i="4"/>
  <c r="L64" i="4"/>
  <c r="L66" i="4" s="1"/>
  <c r="H51" i="4"/>
  <c r="H54" i="4" s="1"/>
  <c r="K38" i="4"/>
  <c r="K40" i="4" s="1"/>
  <c r="J37" i="4"/>
  <c r="I47" i="4"/>
  <c r="I48" i="4" s="1"/>
  <c r="G51" i="4"/>
  <c r="G49" i="4"/>
  <c r="H49" i="4" s="1"/>
  <c r="G29" i="4"/>
  <c r="F24" i="4"/>
  <c r="G24" i="4" s="1"/>
  <c r="F29" i="4"/>
  <c r="I12" i="4"/>
  <c r="H22" i="4"/>
  <c r="H23" i="4" s="1"/>
  <c r="H26" i="4" s="1"/>
  <c r="J13" i="4"/>
  <c r="J15" i="4" s="1"/>
  <c r="F82" i="3"/>
  <c r="H65" i="3"/>
  <c r="K66" i="3" s="1"/>
  <c r="K68" i="3" s="1"/>
  <c r="G75" i="3"/>
  <c r="G76" i="3" s="1"/>
  <c r="F48" i="3"/>
  <c r="G48" i="3" s="1"/>
  <c r="F50" i="3"/>
  <c r="F53" i="3" s="1"/>
  <c r="I36" i="3"/>
  <c r="H46" i="3"/>
  <c r="H47" i="3" s="1"/>
  <c r="G50" i="3"/>
  <c r="G53" i="3" s="1"/>
  <c r="G80" i="4" l="1"/>
  <c r="G82" i="4"/>
  <c r="G54" i="4"/>
  <c r="I11" i="3"/>
  <c r="I13" i="3" s="1"/>
  <c r="K37" i="3"/>
  <c r="K39" i="3" s="1"/>
  <c r="H20" i="3"/>
  <c r="H21" i="3" s="1"/>
  <c r="H24" i="3" s="1"/>
  <c r="I10" i="3"/>
  <c r="G22" i="3"/>
  <c r="M64" i="4"/>
  <c r="M66" i="4" s="1"/>
  <c r="H77" i="4"/>
  <c r="H75" i="4"/>
  <c r="I73" i="4"/>
  <c r="I74" i="4" s="1"/>
  <c r="J63" i="4"/>
  <c r="L38" i="4"/>
  <c r="L40" i="4" s="1"/>
  <c r="I51" i="4"/>
  <c r="I54" i="4" s="1"/>
  <c r="I49" i="4"/>
  <c r="J47" i="4"/>
  <c r="J48" i="4" s="1"/>
  <c r="K37" i="4"/>
  <c r="H29" i="4"/>
  <c r="H24" i="4"/>
  <c r="J12" i="4"/>
  <c r="I22" i="4"/>
  <c r="I23" i="4" s="1"/>
  <c r="I26" i="4" s="1"/>
  <c r="K13" i="4"/>
  <c r="K15" i="4" s="1"/>
  <c r="G77" i="3"/>
  <c r="G79" i="3"/>
  <c r="I65" i="3"/>
  <c r="H75" i="3"/>
  <c r="H76" i="3" s="1"/>
  <c r="H50" i="3"/>
  <c r="H53" i="3" s="1"/>
  <c r="H48" i="3"/>
  <c r="J36" i="3"/>
  <c r="L37" i="3" s="1"/>
  <c r="L39" i="3" s="1"/>
  <c r="I46" i="3"/>
  <c r="I47" i="3" s="1"/>
  <c r="H80" i="4" l="1"/>
  <c r="H82" i="4"/>
  <c r="H27" i="3"/>
  <c r="G82" i="3"/>
  <c r="G84" i="3"/>
  <c r="L66" i="3"/>
  <c r="L68" i="3" s="1"/>
  <c r="J11" i="3"/>
  <c r="J13" i="3" s="1"/>
  <c r="H22" i="3"/>
  <c r="J10" i="3"/>
  <c r="I20" i="3"/>
  <c r="I21" i="3" s="1"/>
  <c r="K63" i="4"/>
  <c r="J73" i="4"/>
  <c r="J74" i="4" s="1"/>
  <c r="I77" i="4"/>
  <c r="I82" i="4" s="1"/>
  <c r="I75" i="4"/>
  <c r="N64" i="4"/>
  <c r="N66" i="4" s="1"/>
  <c r="K47" i="4"/>
  <c r="K48" i="4" s="1"/>
  <c r="L37" i="4"/>
  <c r="M38" i="4"/>
  <c r="M40" i="4" s="1"/>
  <c r="J51" i="4"/>
  <c r="J54" i="4" s="1"/>
  <c r="J49" i="4"/>
  <c r="L13" i="4"/>
  <c r="L15" i="4" s="1"/>
  <c r="I29" i="4"/>
  <c r="I24" i="4"/>
  <c r="J22" i="4"/>
  <c r="J23" i="4" s="1"/>
  <c r="J26" i="4" s="1"/>
  <c r="K12" i="4"/>
  <c r="H77" i="3"/>
  <c r="H79" i="3"/>
  <c r="I75" i="3"/>
  <c r="I76" i="3" s="1"/>
  <c r="J65" i="3"/>
  <c r="M66" i="3" s="1"/>
  <c r="M68" i="3" s="1"/>
  <c r="I50" i="3"/>
  <c r="I53" i="3" s="1"/>
  <c r="I48" i="3"/>
  <c r="J46" i="3"/>
  <c r="J47" i="3" s="1"/>
  <c r="K36" i="3"/>
  <c r="M37" i="3" s="1"/>
  <c r="M39" i="3" s="1"/>
  <c r="I80" i="4" l="1"/>
  <c r="H82" i="3"/>
  <c r="H84" i="3"/>
  <c r="K11" i="3"/>
  <c r="K13" i="3" s="1"/>
  <c r="I22" i="3"/>
  <c r="I24" i="3"/>
  <c r="I27" i="3" s="1"/>
  <c r="J20" i="3"/>
  <c r="J21" i="3" s="1"/>
  <c r="K10" i="3"/>
  <c r="L11" i="3" s="1"/>
  <c r="L13" i="3" s="1"/>
  <c r="O64" i="4"/>
  <c r="O66" i="4" s="1"/>
  <c r="J77" i="4"/>
  <c r="J75" i="4"/>
  <c r="K73" i="4"/>
  <c r="K74" i="4" s="1"/>
  <c r="L63" i="4"/>
  <c r="N38" i="4"/>
  <c r="N40" i="4" s="1"/>
  <c r="L47" i="4"/>
  <c r="L48" i="4" s="1"/>
  <c r="M37" i="4"/>
  <c r="K51" i="4"/>
  <c r="K54" i="4" s="1"/>
  <c r="K49" i="4"/>
  <c r="K22" i="4"/>
  <c r="K23" i="4" s="1"/>
  <c r="K26" i="4" s="1"/>
  <c r="L12" i="4"/>
  <c r="J29" i="4"/>
  <c r="J24" i="4"/>
  <c r="M13" i="4"/>
  <c r="M15" i="4" s="1"/>
  <c r="I79" i="3"/>
  <c r="I77" i="3"/>
  <c r="J75" i="3"/>
  <c r="J76" i="3" s="1"/>
  <c r="K65" i="3"/>
  <c r="N66" i="3" s="1"/>
  <c r="N68" i="3" s="1"/>
  <c r="J50" i="3"/>
  <c r="J53" i="3" s="1"/>
  <c r="J48" i="3"/>
  <c r="K46" i="3"/>
  <c r="K47" i="3" s="1"/>
  <c r="L36" i="3"/>
  <c r="J80" i="4" l="1"/>
  <c r="J82" i="4"/>
  <c r="I82" i="3"/>
  <c r="I84" i="3"/>
  <c r="N37" i="3"/>
  <c r="N39" i="3" s="1"/>
  <c r="K20" i="3"/>
  <c r="K21" i="3" s="1"/>
  <c r="L10" i="3"/>
  <c r="J22" i="3"/>
  <c r="J24" i="3"/>
  <c r="J27" i="3" s="1"/>
  <c r="K77" i="4"/>
  <c r="K75" i="4"/>
  <c r="L73" i="4"/>
  <c r="L74" i="4" s="1"/>
  <c r="M63" i="4"/>
  <c r="P64" i="4"/>
  <c r="P66" i="4" s="1"/>
  <c r="L49" i="4"/>
  <c r="L51" i="4"/>
  <c r="L54" i="4" s="1"/>
  <c r="N37" i="4"/>
  <c r="M47" i="4"/>
  <c r="M48" i="4" s="1"/>
  <c r="O38" i="4"/>
  <c r="O40" i="4" s="1"/>
  <c r="K29" i="4"/>
  <c r="K24" i="4"/>
  <c r="N13" i="4"/>
  <c r="N15" i="4" s="1"/>
  <c r="L22" i="4"/>
  <c r="L23" i="4" s="1"/>
  <c r="L26" i="4" s="1"/>
  <c r="M12" i="4"/>
  <c r="K75" i="3"/>
  <c r="K76" i="3" s="1"/>
  <c r="L65" i="3"/>
  <c r="O66" i="3" s="1"/>
  <c r="O68" i="3" s="1"/>
  <c r="J79" i="3"/>
  <c r="J77" i="3"/>
  <c r="L46" i="3"/>
  <c r="L47" i="3" s="1"/>
  <c r="M36" i="3"/>
  <c r="K50" i="3"/>
  <c r="K53" i="3" s="1"/>
  <c r="K48" i="3"/>
  <c r="K80" i="4" l="1"/>
  <c r="K82" i="4"/>
  <c r="J82" i="3"/>
  <c r="J84" i="3"/>
  <c r="O37" i="3"/>
  <c r="O39" i="3" s="1"/>
  <c r="M11" i="3"/>
  <c r="M13" i="3" s="1"/>
  <c r="M10" i="3"/>
  <c r="N11" i="3" s="1"/>
  <c r="N13" i="3" s="1"/>
  <c r="L20" i="3"/>
  <c r="L21" i="3" s="1"/>
  <c r="K24" i="3"/>
  <c r="K27" i="3" s="1"/>
  <c r="K22" i="3"/>
  <c r="L77" i="4"/>
  <c r="L75" i="4"/>
  <c r="M73" i="4"/>
  <c r="M74" i="4" s="1"/>
  <c r="N63" i="4"/>
  <c r="M49" i="4"/>
  <c r="M51" i="4"/>
  <c r="M54" i="4" s="1"/>
  <c r="P38" i="4"/>
  <c r="P40" i="4" s="1"/>
  <c r="O37" i="4"/>
  <c r="N47" i="4"/>
  <c r="N48" i="4" s="1"/>
  <c r="L24" i="4"/>
  <c r="L29" i="4"/>
  <c r="M22" i="4"/>
  <c r="M23" i="4" s="1"/>
  <c r="M26" i="4" s="1"/>
  <c r="N12" i="4"/>
  <c r="O13" i="4"/>
  <c r="O15" i="4" s="1"/>
  <c r="L75" i="3"/>
  <c r="L76" i="3" s="1"/>
  <c r="M65" i="3"/>
  <c r="P66" i="3" s="1"/>
  <c r="P68" i="3" s="1"/>
  <c r="K79" i="3"/>
  <c r="K77" i="3"/>
  <c r="N36" i="3"/>
  <c r="M46" i="3"/>
  <c r="M47" i="3" s="1"/>
  <c r="L48" i="3"/>
  <c r="L50" i="3"/>
  <c r="L53" i="3" s="1"/>
  <c r="L80" i="4" l="1"/>
  <c r="L82" i="4"/>
  <c r="K82" i="3"/>
  <c r="K84" i="3"/>
  <c r="P37" i="3"/>
  <c r="P39" i="3" s="1"/>
  <c r="L24" i="3"/>
  <c r="L27" i="3" s="1"/>
  <c r="L22" i="3"/>
  <c r="M20" i="3"/>
  <c r="M21" i="3" s="1"/>
  <c r="N10" i="3"/>
  <c r="O11" i="3" s="1"/>
  <c r="O13" i="3" s="1"/>
  <c r="M75" i="4"/>
  <c r="M77" i="4"/>
  <c r="N73" i="4"/>
  <c r="N74" i="4" s="1"/>
  <c r="O63" i="4"/>
  <c r="P37" i="4"/>
  <c r="P47" i="4" s="1"/>
  <c r="P48" i="4" s="1"/>
  <c r="O47" i="4"/>
  <c r="O48" i="4" s="1"/>
  <c r="N49" i="4"/>
  <c r="N51" i="4"/>
  <c r="N54" i="4" s="1"/>
  <c r="P13" i="4"/>
  <c r="P15" i="4" s="1"/>
  <c r="O12" i="4"/>
  <c r="N22" i="4"/>
  <c r="N23" i="4" s="1"/>
  <c r="N26" i="4" s="1"/>
  <c r="M24" i="4"/>
  <c r="M29" i="4"/>
  <c r="N65" i="3"/>
  <c r="M75" i="3"/>
  <c r="M76" i="3" s="1"/>
  <c r="L79" i="3"/>
  <c r="L77" i="3"/>
  <c r="M48" i="3"/>
  <c r="M50" i="3"/>
  <c r="M53" i="3" s="1"/>
  <c r="O36" i="3"/>
  <c r="N46" i="3"/>
  <c r="N47" i="3" s="1"/>
  <c r="M80" i="4" l="1"/>
  <c r="M82" i="4"/>
  <c r="L82" i="3"/>
  <c r="L84" i="3"/>
  <c r="N20" i="3"/>
  <c r="N21" i="3" s="1"/>
  <c r="O10" i="3"/>
  <c r="P11" i="3" s="1"/>
  <c r="P13" i="3" s="1"/>
  <c r="M22" i="3"/>
  <c r="M24" i="3"/>
  <c r="M27" i="3" s="1"/>
  <c r="N75" i="4"/>
  <c r="N77" i="4"/>
  <c r="P63" i="4"/>
  <c r="O73" i="4"/>
  <c r="O74" i="4" s="1"/>
  <c r="O51" i="4"/>
  <c r="O54" i="4" s="1"/>
  <c r="O49" i="4"/>
  <c r="P49" i="4" s="1"/>
  <c r="P51" i="4"/>
  <c r="N24" i="4"/>
  <c r="N29" i="4"/>
  <c r="P12" i="4"/>
  <c r="P22" i="4" s="1"/>
  <c r="P23" i="4" s="1"/>
  <c r="P26" i="4" s="1"/>
  <c r="O22" i="4"/>
  <c r="O23" i="4" s="1"/>
  <c r="O26" i="4" s="1"/>
  <c r="M77" i="3"/>
  <c r="M79" i="3"/>
  <c r="O65" i="3"/>
  <c r="N75" i="3"/>
  <c r="N76" i="3" s="1"/>
  <c r="P36" i="3"/>
  <c r="O46" i="3"/>
  <c r="O47" i="3" s="1"/>
  <c r="N48" i="3"/>
  <c r="N50" i="3"/>
  <c r="N53" i="3" s="1"/>
  <c r="P54" i="4" l="1"/>
  <c r="N80" i="4"/>
  <c r="N82" i="4"/>
  <c r="M82" i="3"/>
  <c r="M84" i="3"/>
  <c r="O20" i="3"/>
  <c r="O21" i="3" s="1"/>
  <c r="P10" i="3"/>
  <c r="N22" i="3"/>
  <c r="N24" i="3"/>
  <c r="N27" i="3" s="1"/>
  <c r="P73" i="4"/>
  <c r="P74" i="4" s="1"/>
  <c r="O75" i="4"/>
  <c r="O77" i="4"/>
  <c r="O24" i="4"/>
  <c r="P24" i="4" s="1"/>
  <c r="O29" i="4"/>
  <c r="P46" i="3"/>
  <c r="P47" i="3" s="1"/>
  <c r="P50" i="3" s="1"/>
  <c r="P65" i="3"/>
  <c r="P75" i="3" s="1"/>
  <c r="P76" i="3" s="1"/>
  <c r="O75" i="3"/>
  <c r="O76" i="3" s="1"/>
  <c r="N77" i="3"/>
  <c r="N79" i="3"/>
  <c r="O50" i="3"/>
  <c r="O53" i="3" s="1"/>
  <c r="O48" i="3"/>
  <c r="O80" i="4" l="1"/>
  <c r="O82" i="4"/>
  <c r="N82" i="3"/>
  <c r="N84" i="3"/>
  <c r="P20" i="3"/>
  <c r="P21" i="3" s="1"/>
  <c r="O24" i="3"/>
  <c r="O27" i="3" s="1"/>
  <c r="O22" i="3"/>
  <c r="P48" i="3"/>
  <c r="P75" i="4"/>
  <c r="P77" i="4"/>
  <c r="P29" i="4"/>
  <c r="P53" i="3"/>
  <c r="O77" i="3"/>
  <c r="P77" i="3" s="1"/>
  <c r="O79" i="3"/>
  <c r="P79" i="3"/>
  <c r="P84" i="3" s="1"/>
  <c r="P80" i="4" l="1"/>
  <c r="P82" i="4"/>
  <c r="O82" i="3"/>
  <c r="O84" i="3"/>
  <c r="P22" i="3"/>
  <c r="P24" i="3"/>
  <c r="P27" i="3" s="1"/>
  <c r="P82" i="3"/>
</calcChain>
</file>

<file path=xl/sharedStrings.xml><?xml version="1.0" encoding="utf-8"?>
<sst xmlns="http://schemas.openxmlformats.org/spreadsheetml/2006/main" count="186" uniqueCount="52">
  <si>
    <t>week 1</t>
  </si>
  <si>
    <t>week 2</t>
  </si>
  <si>
    <t>week 3</t>
  </si>
  <si>
    <t>week 4</t>
  </si>
  <si>
    <t>week 5</t>
  </si>
  <si>
    <t>week 6</t>
  </si>
  <si>
    <t>Cases in newly vaccinated</t>
  </si>
  <si>
    <t>weekly infection rate</t>
  </si>
  <si>
    <t>Newly vaccinated</t>
  </si>
  <si>
    <t xml:space="preserve">Total </t>
  </si>
  <si>
    <t xml:space="preserve">new cases </t>
  </si>
  <si>
    <t xml:space="preserve">Cumulative cases </t>
  </si>
  <si>
    <t>week 7</t>
  </si>
  <si>
    <t>week 8</t>
  </si>
  <si>
    <t>week 9</t>
  </si>
  <si>
    <t>week 10</t>
  </si>
  <si>
    <t>total ever vaxxed</t>
  </si>
  <si>
    <t>total people</t>
  </si>
  <si>
    <t>week 11</t>
  </si>
  <si>
    <t>This assumes a population of 110,000 of whom 100,00 get vaccinated over a 11 week period</t>
  </si>
  <si>
    <t xml:space="preserve">Assumes fixed weekly infection rate </t>
  </si>
  <si>
    <t>VACCINATED</t>
  </si>
  <si>
    <t>UNVACCINATED</t>
  </si>
  <si>
    <t>Cumulative ever vaccinated</t>
  </si>
  <si>
    <t>Total Fully vaccinated (&gt; 1 week)</t>
  </si>
  <si>
    <t>Cases in fully vaccinated (&gt; 1 week)</t>
  </si>
  <si>
    <t>(Fully vaccinated / Cumulative ever vaccinated)</t>
  </si>
  <si>
    <t>Total Fully vaccinated (&gt; 2 week)</t>
  </si>
  <si>
    <t>Cases in fully vaccinated (&gt; 2 week)</t>
  </si>
  <si>
    <t>Total Fully vaccinated (&gt; 3 week)</t>
  </si>
  <si>
    <t>Cases in fully vaccinated (&gt; 3 week)</t>
  </si>
  <si>
    <t>VE 1 week</t>
  </si>
  <si>
    <t>VE 2 week</t>
  </si>
  <si>
    <t>VE 3 week</t>
  </si>
  <si>
    <t>weekly inf rate vaxxed</t>
  </si>
  <si>
    <t>This assumes vaccine has higher infection rate (1.25% instead of the base rate 1%)</t>
  </si>
  <si>
    <t>unvaccinated % reported infection rate (1 week)</t>
  </si>
  <si>
    <t>vaccinated reported infection rate % (1 week)</t>
  </si>
  <si>
    <t>vaccinated reported infection rate % (2 week)</t>
  </si>
  <si>
    <t>unvaccinated % reported infection rate (2 week)</t>
  </si>
  <si>
    <t>unvaccinated % reported infection rate (3 week)</t>
  </si>
  <si>
    <t>vaccinated reported infection rate % (3 week)</t>
  </si>
  <si>
    <t>unvaccinated reported infection rate  %</t>
  </si>
  <si>
    <t>Case 1: For those vaccinated we exclude cases within week of vaccination</t>
  </si>
  <si>
    <t>Case 2: For those vaccinated we exclude the cases within 2 weeks of vaccination</t>
  </si>
  <si>
    <t>Case 3: For those vaccinated we exclude the cases within 3 weeks of vaccination</t>
  </si>
  <si>
    <t>Case 1: For those vaccinated we exclude the cases within 1 week of vaccination</t>
  </si>
  <si>
    <t>Vaccine Effectveness when vaccinated infection cases excluded by time period length 1,2,3 weeks</t>
  </si>
  <si>
    <t xml:space="preserve">Vaccinated </t>
  </si>
  <si>
    <t>infection rate % when vaccinated infection cases excluded</t>
  </si>
  <si>
    <t xml:space="preserve"> by time period length 1,2,3 weeks</t>
  </si>
  <si>
    <t>infection rate % when vaccinated infection cases miscategorised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</si>
</sst>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%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4"/>
      <color rgb="FF59595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9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1" fillId="0" borderId="0" xfId="0" applyFont="1"/>
    <xf numFmtId="10" fontId="2" fillId="0" borderId="0" xfId="1" applyNumberFormat="1"/>
    <xf numFmtId="0" fontId="3" fillId="0" borderId="0" xfId="0" applyFont="1"/>
    <xf numFmtId="0" fontId="4" fillId="0" borderId="0" xfId="0" applyFont="1"/>
    <xf numFmtId="10" fontId="4" fillId="0" borderId="0" xfId="0" applyNumberFormat="1" applyFont="1"/>
    <xf numFmtId="10" fontId="5" fillId="0" borderId="0" xfId="1" applyNumberFormat="1" applyFont="1"/>
    <xf numFmtId="9" fontId="3" fillId="0" borderId="0" xfId="0" applyNumberFormat="1" applyFont="1"/>
    <xf numFmtId="10" fontId="3" fillId="0" borderId="0" xfId="0" applyNumberFormat="1" applyFont="1"/>
    <xf numFmtId="1" fontId="0" fillId="0" borderId="0" xfId="0" applyNumberFormat="1"/>
    <xf numFmtId="0" fontId="6" fillId="0" borderId="0" xfId="0" applyFont="1" applyAlignment="1">
      <alignment horizontal="center" vertical="center" readingOrder="1"/>
    </xf>
    <xf numFmtId="165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Vaccine Effectveness when vaccinated infection cases excluded by time period length 1,2,3 weeks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'placebo vaccine'!$C$27:$E$27</c:f>
              <c:strCache>
                <c:ptCount val="3"/>
                <c:pt idx="0">
                  <c:v>VE 1 week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'placebo vaccine'!$F$7:$P$7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vaccine'!$F$27:$P$27</c:f>
              <c:numCache>
                <c:formatCode>0.0%</c:formatCode>
                <c:ptCount val="11"/>
                <c:pt idx="0">
                  <c:v>1</c:v>
                </c:pt>
                <c:pt idx="1">
                  <c:v>0.95192307692307687</c:v>
                </c:pt>
                <c:pt idx="2">
                  <c:v>0.62264150943396235</c:v>
                </c:pt>
                <c:pt idx="3">
                  <c:v>0.26121372031662271</c:v>
                </c:pt>
                <c:pt idx="4">
                  <c:v>8.9002097692538307E-2</c:v>
                </c:pt>
                <c:pt idx="5">
                  <c:v>2.316331305568553E-2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8C-4FEB-972F-F871B4773235}"/>
            </c:ext>
          </c:extLst>
        </c:ser>
        <c:ser>
          <c:idx val="1"/>
          <c:order val="1"/>
          <c:tx>
            <c:strRef>
              <c:f>'placebo vaccine'!$C$53:$E$53</c:f>
              <c:strCache>
                <c:ptCount val="3"/>
                <c:pt idx="0">
                  <c:v>VE 2 week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'placebo vaccine'!$F$7:$P$7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vaccine'!$F$53:$P$53</c:f>
              <c:numCache>
                <c:formatCode>0.0%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0.98203054806828394</c:v>
                </c:pt>
                <c:pt idx="3">
                  <c:v>0.72295514511873349</c:v>
                </c:pt>
                <c:pt idx="4">
                  <c:v>0.32873838777344921</c:v>
                </c:pt>
                <c:pt idx="5">
                  <c:v>0.11090313523631268</c:v>
                </c:pt>
                <c:pt idx="6">
                  <c:v>2.3391812865497186E-2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28C-4FEB-972F-F871B4773235}"/>
            </c:ext>
          </c:extLst>
        </c:ser>
        <c:ser>
          <c:idx val="2"/>
          <c:order val="2"/>
          <c:tx>
            <c:strRef>
              <c:f>'placebo vaccine'!$C$82:$E$82</c:f>
              <c:strCache>
                <c:ptCount val="3"/>
                <c:pt idx="0">
                  <c:v>VE 3 week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strRef>
              <c:f>'placebo vaccine'!$F$7:$P$7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vaccine'!$F$82:$P$82</c:f>
              <c:numCache>
                <c:formatCode>0.0%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0.98680738786279687</c:v>
                </c:pt>
                <c:pt idx="4">
                  <c:v>0.74827689541504339</c:v>
                </c:pt>
                <c:pt idx="5">
                  <c:v>0.34487599438465144</c:v>
                </c:pt>
                <c:pt idx="6">
                  <c:v>0.11111111111111116</c:v>
                </c:pt>
                <c:pt idx="7">
                  <c:v>2.3391812865497186E-2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28C-4FEB-972F-F871B4773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8845871"/>
        <c:axId val="1988844431"/>
      </c:scatterChart>
      <c:valAx>
        <c:axId val="1988845871"/>
        <c:scaling>
          <c:orientation val="minMax"/>
          <c:max val="11"/>
          <c:min val="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844431"/>
        <c:crosses val="autoZero"/>
        <c:crossBetween val="midCat"/>
        <c:majorUnit val="1"/>
        <c:minorUnit val="1"/>
      </c:valAx>
      <c:valAx>
        <c:axId val="1988844431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84587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vaccinated </a:t>
            </a:r>
          </a:p>
          <a:p>
            <a:pPr>
              <a:defRPr/>
            </a:pPr>
            <a:r>
              <a:rPr lang="en-GB" baseline="0"/>
              <a:t>infection </a:t>
            </a:r>
            <a:r>
              <a:rPr lang="en-GB" sz="1400" baseline="0"/>
              <a:t>rate % 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when vaccinated infection cases excluded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by time period length 1,2,3 weeks</a:t>
            </a:r>
            <a:endParaRPr lang="en-GB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'placebo vaccine'!$C$15</c:f>
              <c:strCache>
                <c:ptCount val="1"/>
                <c:pt idx="0">
                  <c:v>vaccinated reported infection rate % (1 week)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'placebo vaccine'!$F$7:$P$7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vaccine'!$F$15:$P$15</c:f>
              <c:numCache>
                <c:formatCode>0.00000%</c:formatCode>
                <c:ptCount val="11"/>
                <c:pt idx="0">
                  <c:v>0</c:v>
                </c:pt>
                <c:pt idx="1">
                  <c:v>4.807692307692308E-4</c:v>
                </c:pt>
                <c:pt idx="2">
                  <c:v>3.7735849056603774E-3</c:v>
                </c:pt>
                <c:pt idx="3">
                  <c:v>7.3878627968337728E-3</c:v>
                </c:pt>
                <c:pt idx="4">
                  <c:v>9.1099790230746176E-3</c:v>
                </c:pt>
                <c:pt idx="5">
                  <c:v>9.7683668694431448E-3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384-4848-86F9-ECB5280BFF48}"/>
            </c:ext>
          </c:extLst>
        </c:ser>
        <c:ser>
          <c:idx val="1"/>
          <c:order val="1"/>
          <c:tx>
            <c:strRef>
              <c:f>'placebo vaccine'!$C$41</c:f>
              <c:strCache>
                <c:ptCount val="1"/>
                <c:pt idx="0">
                  <c:v>vaccinated reported infection rate % (2 week)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'placebo vaccine'!$F$33:$P$33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vaccine'!$F$41:$P$41</c:f>
              <c:numCache>
                <c:formatCode>0.00000%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1.7969451931716083E-4</c:v>
                </c:pt>
                <c:pt idx="3">
                  <c:v>2.770448548812665E-3</c:v>
                </c:pt>
                <c:pt idx="4">
                  <c:v>6.7126161222655079E-3</c:v>
                </c:pt>
                <c:pt idx="5">
                  <c:v>8.8909686476368738E-3</c:v>
                </c:pt>
                <c:pt idx="6">
                  <c:v>9.7660818713450285E-3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384-4848-86F9-ECB5280BFF48}"/>
            </c:ext>
          </c:extLst>
        </c:ser>
        <c:ser>
          <c:idx val="2"/>
          <c:order val="2"/>
          <c:tx>
            <c:strRef>
              <c:f>'placebo vaccine'!$C$70</c:f>
              <c:strCache>
                <c:ptCount val="1"/>
                <c:pt idx="0">
                  <c:v>vaccinated reported infection rate % (3 week)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strRef>
              <c:f>'placebo vaccine'!$F$62:$P$62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vaccine'!$F$70:$P$70</c:f>
              <c:numCache>
                <c:formatCode>0.00000%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1.3192612137203166E-4</c:v>
                </c:pt>
                <c:pt idx="4">
                  <c:v>2.5172310458495654E-3</c:v>
                </c:pt>
                <c:pt idx="5">
                  <c:v>6.5512400561534862E-3</c:v>
                </c:pt>
                <c:pt idx="6">
                  <c:v>8.8888888888888889E-3</c:v>
                </c:pt>
                <c:pt idx="7">
                  <c:v>9.7660818713450285E-3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384-4848-86F9-ECB5280BFF48}"/>
            </c:ext>
          </c:extLst>
        </c:ser>
        <c:ser>
          <c:idx val="3"/>
          <c:order val="3"/>
          <c:tx>
            <c:strRef>
              <c:f>'placebo vaccine'!$C$84</c:f>
              <c:strCache>
                <c:ptCount val="1"/>
                <c:pt idx="0">
                  <c:v>unvaccinated reported infection rate  %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strRef>
              <c:f>'placebo vaccine'!$F$62:$P$62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vaccine'!$F$84:$P$84</c:f>
              <c:numCache>
                <c:formatCode>0.00%</c:formatCode>
                <c:ptCount val="11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384-4848-86F9-ECB5280BF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8847311"/>
        <c:axId val="1988848751"/>
      </c:scatterChart>
      <c:valAx>
        <c:axId val="1988847311"/>
        <c:scaling>
          <c:orientation val="minMax"/>
          <c:max val="11"/>
          <c:min val="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848751"/>
        <c:crosses val="autoZero"/>
        <c:crossBetween val="midCat"/>
      </c:valAx>
      <c:valAx>
        <c:axId val="1988848751"/>
        <c:scaling>
          <c:orientation val="minMax"/>
          <c:max val="1.5000000000000003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8473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'placebo vaccine'!$C$27:$E$27</c:f>
              <c:strCache>
                <c:ptCount val="3"/>
                <c:pt idx="0">
                  <c:v>VE 1 week</c:v>
                </c:pt>
              </c:strCache>
            </c:strRef>
          </c:tx>
          <c:spPr>
            <a:ln w="19050" cap="rnd">
              <a:solidFill>
                <a:schemeClr val="tx1">
                  <a:lumMod val="95000"/>
                  <a:lumOff val="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strRef>
              <c:f>'placebo vaccine'!$F$7:$P$7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vaccine'!$F$27:$P$27</c:f>
              <c:numCache>
                <c:formatCode>0.0%</c:formatCode>
                <c:ptCount val="11"/>
                <c:pt idx="0">
                  <c:v>1</c:v>
                </c:pt>
                <c:pt idx="1">
                  <c:v>0.95192307692307687</c:v>
                </c:pt>
                <c:pt idx="2">
                  <c:v>0.62264150943396235</c:v>
                </c:pt>
                <c:pt idx="3">
                  <c:v>0.26121372031662271</c:v>
                </c:pt>
                <c:pt idx="4">
                  <c:v>8.9002097692538307E-2</c:v>
                </c:pt>
                <c:pt idx="5">
                  <c:v>2.316331305568553E-2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ED-4F06-91AB-6349CBBF7ED2}"/>
            </c:ext>
          </c:extLst>
        </c:ser>
        <c:ser>
          <c:idx val="1"/>
          <c:order val="1"/>
          <c:tx>
            <c:strRef>
              <c:f>'placebo vaccine'!$C$53:$E$53</c:f>
              <c:strCache>
                <c:ptCount val="3"/>
                <c:pt idx="0">
                  <c:v>VE 2 week</c:v>
                </c:pt>
              </c:strCache>
            </c:strRef>
          </c:tx>
          <c:spPr>
            <a:ln w="19050" cap="rnd">
              <a:solidFill>
                <a:schemeClr val="tx1">
                  <a:lumMod val="95000"/>
                  <a:lumOff val="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strRef>
              <c:f>'placebo vaccine'!$F$7:$P$7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vaccine'!$F$53:$P$53</c:f>
              <c:numCache>
                <c:formatCode>0.0%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0.98203054806828394</c:v>
                </c:pt>
                <c:pt idx="3">
                  <c:v>0.72295514511873349</c:v>
                </c:pt>
                <c:pt idx="4">
                  <c:v>0.32873838777344921</c:v>
                </c:pt>
                <c:pt idx="5">
                  <c:v>0.11090313523631268</c:v>
                </c:pt>
                <c:pt idx="6">
                  <c:v>2.3391812865497186E-2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5ED-4F06-91AB-6349CBBF7ED2}"/>
            </c:ext>
          </c:extLst>
        </c:ser>
        <c:ser>
          <c:idx val="2"/>
          <c:order val="2"/>
          <c:tx>
            <c:strRef>
              <c:f>'placebo vaccine'!$C$82:$E$82</c:f>
              <c:strCache>
                <c:ptCount val="3"/>
                <c:pt idx="0">
                  <c:v>VE 3 week</c:v>
                </c:pt>
              </c:strCache>
            </c:strRef>
          </c:tx>
          <c:spPr>
            <a:ln w="19050" cap="rnd">
              <a:solidFill>
                <a:schemeClr val="tx1">
                  <a:lumMod val="95000"/>
                  <a:lumOff val="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strRef>
              <c:f>'placebo vaccine'!$F$7:$P$7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vaccine'!$F$82:$P$82</c:f>
              <c:numCache>
                <c:formatCode>0.0%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0.98680738786279687</c:v>
                </c:pt>
                <c:pt idx="4">
                  <c:v>0.74827689541504339</c:v>
                </c:pt>
                <c:pt idx="5">
                  <c:v>0.34487599438465144</c:v>
                </c:pt>
                <c:pt idx="6">
                  <c:v>0.11111111111111116</c:v>
                </c:pt>
                <c:pt idx="7">
                  <c:v>2.3391812865497186E-2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5ED-4F06-91AB-6349CBBF7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8845871"/>
        <c:axId val="1988844431"/>
      </c:scatterChart>
      <c:valAx>
        <c:axId val="1988845871"/>
        <c:scaling>
          <c:orientation val="minMax"/>
          <c:max val="11"/>
          <c:min val="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844431"/>
        <c:crosses val="autoZero"/>
        <c:crossBetween val="midCat"/>
        <c:majorUnit val="1"/>
        <c:minorUnit val="1"/>
      </c:valAx>
      <c:valAx>
        <c:axId val="1988844431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84587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'placebo vaccine'!$C$15</c:f>
              <c:strCache>
                <c:ptCount val="1"/>
                <c:pt idx="0">
                  <c:v>vaccinated reported infection rate % (1 week)</c:v>
                </c:pt>
              </c:strCache>
            </c:strRef>
          </c:tx>
          <c:spPr>
            <a:ln w="19050" cap="rnd">
              <a:solidFill>
                <a:schemeClr val="tx1">
                  <a:lumMod val="95000"/>
                  <a:lumOff val="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strRef>
              <c:f>'placebo vaccine'!$F$7:$P$7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vaccine'!$F$15:$P$15</c:f>
              <c:numCache>
                <c:formatCode>0.00000%</c:formatCode>
                <c:ptCount val="11"/>
                <c:pt idx="0">
                  <c:v>0</c:v>
                </c:pt>
                <c:pt idx="1">
                  <c:v>4.807692307692308E-4</c:v>
                </c:pt>
                <c:pt idx="2">
                  <c:v>3.7735849056603774E-3</c:v>
                </c:pt>
                <c:pt idx="3">
                  <c:v>7.3878627968337728E-3</c:v>
                </c:pt>
                <c:pt idx="4">
                  <c:v>9.1099790230746176E-3</c:v>
                </c:pt>
                <c:pt idx="5">
                  <c:v>9.7683668694431448E-3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20-4FCC-A5D8-9387814D5A4D}"/>
            </c:ext>
          </c:extLst>
        </c:ser>
        <c:ser>
          <c:idx val="1"/>
          <c:order val="1"/>
          <c:tx>
            <c:strRef>
              <c:f>'placebo vaccine'!$C$41</c:f>
              <c:strCache>
                <c:ptCount val="1"/>
                <c:pt idx="0">
                  <c:v>vaccinated reported infection rate % (2 week)</c:v>
                </c:pt>
              </c:strCache>
            </c:strRef>
          </c:tx>
          <c:spPr>
            <a:ln w="19050" cap="rnd">
              <a:solidFill>
                <a:schemeClr val="tx1">
                  <a:lumMod val="95000"/>
                  <a:lumOff val="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strRef>
              <c:f>'placebo vaccine'!$F$33:$P$33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vaccine'!$F$41:$P$41</c:f>
              <c:numCache>
                <c:formatCode>0.00000%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1.7969451931716083E-4</c:v>
                </c:pt>
                <c:pt idx="3">
                  <c:v>2.770448548812665E-3</c:v>
                </c:pt>
                <c:pt idx="4">
                  <c:v>6.7126161222655079E-3</c:v>
                </c:pt>
                <c:pt idx="5">
                  <c:v>8.8909686476368738E-3</c:v>
                </c:pt>
                <c:pt idx="6">
                  <c:v>9.7660818713450285E-3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20-4FCC-A5D8-9387814D5A4D}"/>
            </c:ext>
          </c:extLst>
        </c:ser>
        <c:ser>
          <c:idx val="2"/>
          <c:order val="2"/>
          <c:tx>
            <c:strRef>
              <c:f>'placebo vaccine'!$C$70</c:f>
              <c:strCache>
                <c:ptCount val="1"/>
                <c:pt idx="0">
                  <c:v>vaccinated reported infection rate % (3 week)</c:v>
                </c:pt>
              </c:strCache>
            </c:strRef>
          </c:tx>
          <c:spPr>
            <a:ln w="19050" cap="rnd">
              <a:solidFill>
                <a:schemeClr val="tx1">
                  <a:lumMod val="95000"/>
                  <a:lumOff val="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strRef>
              <c:f>'placebo vaccine'!$F$62:$P$62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vaccine'!$F$70:$P$70</c:f>
              <c:numCache>
                <c:formatCode>0.00000%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1.3192612137203166E-4</c:v>
                </c:pt>
                <c:pt idx="4">
                  <c:v>2.5172310458495654E-3</c:v>
                </c:pt>
                <c:pt idx="5">
                  <c:v>6.5512400561534862E-3</c:v>
                </c:pt>
                <c:pt idx="6">
                  <c:v>8.8888888888888889E-3</c:v>
                </c:pt>
                <c:pt idx="7">
                  <c:v>9.7660818713450285E-3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020-4FCC-A5D8-9387814D5A4D}"/>
            </c:ext>
          </c:extLst>
        </c:ser>
        <c:ser>
          <c:idx val="3"/>
          <c:order val="3"/>
          <c:tx>
            <c:strRef>
              <c:f>'placebo vaccine'!$C$84</c:f>
              <c:strCache>
                <c:ptCount val="1"/>
                <c:pt idx="0">
                  <c:v>unvaccinated reported infection rate  %</c:v>
                </c:pt>
              </c:strCache>
            </c:strRef>
          </c:tx>
          <c:spPr>
            <a:ln w="19050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'placebo vaccine'!$F$62:$P$62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vaccine'!$F$84:$P$84</c:f>
              <c:numCache>
                <c:formatCode>0.00%</c:formatCode>
                <c:ptCount val="11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020-4FCC-A5D8-9387814D5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8847311"/>
        <c:axId val="1988848751"/>
      </c:scatterChart>
      <c:valAx>
        <c:axId val="1988847311"/>
        <c:scaling>
          <c:orientation val="minMax"/>
          <c:max val="11"/>
          <c:min val="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848751"/>
        <c:crosses val="autoZero"/>
        <c:crossBetween val="midCat"/>
      </c:valAx>
      <c:valAx>
        <c:axId val="1988848751"/>
        <c:scaling>
          <c:orientation val="minMax"/>
          <c:max val="1.2000000000000002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8473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Vaccine Effectveness when vaccinated infection cases excluded by time period length 1,2,3 weeks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'negative efficacy vaccine'!$C$29</c:f>
              <c:strCache>
                <c:ptCount val="1"/>
                <c:pt idx="0">
                  <c:v>VE 1 week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'negative efficacy vaccine'!$D$29:$P$29</c:f>
              <c:numCache>
                <c:formatCode>General</c:formatCode>
                <c:ptCount val="13"/>
                <c:pt idx="2" formatCode="0.0%">
                  <c:v>1</c:v>
                </c:pt>
                <c:pt idx="3" formatCode="0.0%">
                  <c:v>0.93975903614457834</c:v>
                </c:pt>
                <c:pt idx="4" formatCode="0.0%">
                  <c:v>0.52755905511811019</c:v>
                </c:pt>
                <c:pt idx="5" formatCode="0.0%">
                  <c:v>7.5907590759075938E-2</c:v>
                </c:pt>
                <c:pt idx="6" formatCode="0.0%">
                  <c:v>-0.13900337204945679</c:v>
                </c:pt>
                <c:pt idx="7" formatCode="0.0%">
                  <c:v>-0.22111728575606904</c:v>
                </c:pt>
                <c:pt idx="8" formatCode="0.0%">
                  <c:v>-0.25</c:v>
                </c:pt>
                <c:pt idx="9" formatCode="0.0%">
                  <c:v>-0.25</c:v>
                </c:pt>
                <c:pt idx="10" formatCode="0.0%">
                  <c:v>-0.25</c:v>
                </c:pt>
                <c:pt idx="11" formatCode="0.0%">
                  <c:v>-0.25</c:v>
                </c:pt>
                <c:pt idx="12" formatCode="0.0%">
                  <c:v>-0.25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1F-4659-AD01-898F5B8BFB19}"/>
            </c:ext>
          </c:extLst>
        </c:ser>
        <c:ser>
          <c:idx val="1"/>
          <c:order val="1"/>
          <c:tx>
            <c:strRef>
              <c:f>'negative efficacy vaccine'!$C$54</c:f>
              <c:strCache>
                <c:ptCount val="1"/>
                <c:pt idx="0">
                  <c:v>VE 2 week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'negative efficacy vaccine'!$D$54:$P$54</c:f>
              <c:numCache>
                <c:formatCode>General</c:formatCode>
                <c:ptCount val="13"/>
                <c:pt idx="2" formatCode="0.0%">
                  <c:v>1</c:v>
                </c:pt>
                <c:pt idx="3" formatCode="0.0%">
                  <c:v>1</c:v>
                </c:pt>
                <c:pt idx="4" formatCode="0.0%">
                  <c:v>0.97750281214848145</c:v>
                </c:pt>
                <c:pt idx="5" formatCode="0.0%">
                  <c:v>0.65346534653465349</c:v>
                </c:pt>
                <c:pt idx="6" formatCode="0.0%">
                  <c:v>0.1607343574372424</c:v>
                </c:pt>
                <c:pt idx="7" formatCode="0.0%">
                  <c:v>-0.11143609242468555</c:v>
                </c:pt>
                <c:pt idx="8" formatCode="0.0%">
                  <c:v>-0.22076023391812871</c:v>
                </c:pt>
                <c:pt idx="9" formatCode="0.0%">
                  <c:v>-0.25</c:v>
                </c:pt>
                <c:pt idx="10" formatCode="0.0%">
                  <c:v>-0.25</c:v>
                </c:pt>
                <c:pt idx="11" formatCode="0.0%">
                  <c:v>-0.25</c:v>
                </c:pt>
                <c:pt idx="12" formatCode="0.0%">
                  <c:v>-0.25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1F-4659-AD01-898F5B8BFB19}"/>
            </c:ext>
          </c:extLst>
        </c:ser>
        <c:ser>
          <c:idx val="2"/>
          <c:order val="2"/>
          <c:tx>
            <c:strRef>
              <c:f>'negative efficacy vaccine'!$C$80</c:f>
              <c:strCache>
                <c:ptCount val="1"/>
                <c:pt idx="0">
                  <c:v>VE 3 week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'negative efficacy vaccine'!$D$80:$P$80</c:f>
              <c:numCache>
                <c:formatCode>General</c:formatCode>
                <c:ptCount val="13"/>
                <c:pt idx="2" formatCode="0.0%">
                  <c:v>1</c:v>
                </c:pt>
                <c:pt idx="3" formatCode="0.0%">
                  <c:v>1</c:v>
                </c:pt>
                <c:pt idx="4" formatCode="0.0%">
                  <c:v>1</c:v>
                </c:pt>
                <c:pt idx="5" formatCode="0.0%">
                  <c:v>0.98349834983498352</c:v>
                </c:pt>
                <c:pt idx="6" formatCode="0.0%">
                  <c:v>0.68527538403896593</c:v>
                </c:pt>
                <c:pt idx="7" formatCode="0.0%">
                  <c:v>0.18104708979233686</c:v>
                </c:pt>
                <c:pt idx="8" formatCode="0.0%">
                  <c:v>-0.11111111111111116</c:v>
                </c:pt>
                <c:pt idx="9" formatCode="0.0%">
                  <c:v>-0.22076023391812871</c:v>
                </c:pt>
                <c:pt idx="10" formatCode="0.0%">
                  <c:v>-0.25</c:v>
                </c:pt>
                <c:pt idx="11" formatCode="0.0%">
                  <c:v>-0.25</c:v>
                </c:pt>
                <c:pt idx="12" formatCode="0.0%">
                  <c:v>-0.25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1F-4659-AD01-898F5B8BF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9032255"/>
        <c:axId val="1685731487"/>
      </c:lineChart>
      <c:catAx>
        <c:axId val="649032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5731487"/>
        <c:crosses val="autoZero"/>
        <c:auto val="1"/>
        <c:lblAlgn val="ctr"/>
        <c:lblOffset val="100"/>
        <c:noMultiLvlLbl val="0"/>
      </c:catAx>
      <c:valAx>
        <c:axId val="1685731487"/>
        <c:scaling>
          <c:orientation val="minMax"/>
          <c:max val="1"/>
          <c:min val="-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032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vaccinated </a:t>
            </a:r>
          </a:p>
          <a:p>
            <a:pPr>
              <a:defRPr/>
            </a:pPr>
            <a:r>
              <a:rPr lang="en-GB" baseline="0"/>
              <a:t>infection </a:t>
            </a:r>
            <a:r>
              <a:rPr lang="en-GB" sz="1400" baseline="0"/>
              <a:t>rate % 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when vaccinated infection cases miscategorised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by time period length 1,2,3 weeks</a:t>
            </a:r>
            <a:endParaRPr lang="en-GB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'negative efficacy vaccine'!$C$17</c:f>
              <c:strCache>
                <c:ptCount val="1"/>
                <c:pt idx="0">
                  <c:v>vaccinated reported infection rate % (1 week)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'negative efficacy vaccine'!$F$9:$P$9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'negative efficacy vaccine'!$F$17:$P$17</c:f>
              <c:numCache>
                <c:formatCode>0.00000%</c:formatCode>
                <c:ptCount val="11"/>
                <c:pt idx="0">
                  <c:v>0</c:v>
                </c:pt>
                <c:pt idx="1">
                  <c:v>6.0240963855421692E-4</c:v>
                </c:pt>
                <c:pt idx="2">
                  <c:v>4.7244094488188976E-3</c:v>
                </c:pt>
                <c:pt idx="3">
                  <c:v>9.240924092409241E-3</c:v>
                </c:pt>
                <c:pt idx="4">
                  <c:v>1.1390033720494568E-2</c:v>
                </c:pt>
                <c:pt idx="5">
                  <c:v>1.221117285756069E-2</c:v>
                </c:pt>
                <c:pt idx="6">
                  <c:v>1.2500000000000001E-2</c:v>
                </c:pt>
                <c:pt idx="7">
                  <c:v>1.2500000000000001E-2</c:v>
                </c:pt>
                <c:pt idx="8">
                  <c:v>1.2500000000000001E-2</c:v>
                </c:pt>
                <c:pt idx="9">
                  <c:v>1.2500000000000001E-2</c:v>
                </c:pt>
                <c:pt idx="10">
                  <c:v>1.2500000000000001E-2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43B-46AC-9478-B665E790C062}"/>
            </c:ext>
          </c:extLst>
        </c:ser>
        <c:ser>
          <c:idx val="1"/>
          <c:order val="1"/>
          <c:tx>
            <c:strRef>
              <c:f>'negative efficacy vaccine'!$C$42</c:f>
              <c:strCache>
                <c:ptCount val="1"/>
                <c:pt idx="0">
                  <c:v>vaccinated reported infection rate % (2 week)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'negative efficacy vaccine'!$F$34:$P$34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'negative efficacy vaccine'!$F$42:$P$42</c:f>
              <c:numCache>
                <c:formatCode>0.00000%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2.2497187851518559E-4</c:v>
                </c:pt>
                <c:pt idx="3">
                  <c:v>3.4653465346534654E-3</c:v>
                </c:pt>
                <c:pt idx="4">
                  <c:v>8.3926564256275767E-3</c:v>
                </c:pt>
                <c:pt idx="5">
                  <c:v>1.1114360924246856E-2</c:v>
                </c:pt>
                <c:pt idx="6">
                  <c:v>1.2207602339181287E-2</c:v>
                </c:pt>
                <c:pt idx="7">
                  <c:v>1.2500000000000001E-2</c:v>
                </c:pt>
                <c:pt idx="8">
                  <c:v>1.2500000000000001E-2</c:v>
                </c:pt>
                <c:pt idx="9">
                  <c:v>1.2500000000000001E-2</c:v>
                </c:pt>
                <c:pt idx="10">
                  <c:v>1.2500000000000001E-2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43B-46AC-9478-B665E790C062}"/>
            </c:ext>
          </c:extLst>
        </c:ser>
        <c:ser>
          <c:idx val="2"/>
          <c:order val="2"/>
          <c:tx>
            <c:strRef>
              <c:f>'negative efficacy vaccine'!$C$68</c:f>
              <c:strCache>
                <c:ptCount val="1"/>
                <c:pt idx="0">
                  <c:v>vaccinated reported infection rate % (3 week)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strRef>
              <c:f>'negative efficacy vaccine'!$F$34:$P$34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'negative efficacy vaccine'!$F$68:$P$68</c:f>
              <c:numCache>
                <c:formatCode>0.00000%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1.6501650165016502E-4</c:v>
                </c:pt>
                <c:pt idx="4">
                  <c:v>3.1472461596103408E-3</c:v>
                </c:pt>
                <c:pt idx="5">
                  <c:v>8.1895291020766311E-3</c:v>
                </c:pt>
                <c:pt idx="6">
                  <c:v>1.1111111111111112E-2</c:v>
                </c:pt>
                <c:pt idx="7">
                  <c:v>1.2207602339181287E-2</c:v>
                </c:pt>
                <c:pt idx="8">
                  <c:v>1.2500000000000001E-2</c:v>
                </c:pt>
                <c:pt idx="9">
                  <c:v>1.2500000000000001E-2</c:v>
                </c:pt>
                <c:pt idx="10">
                  <c:v>1.2500000000000001E-2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43B-46AC-9478-B665E790C062}"/>
            </c:ext>
          </c:extLst>
        </c:ser>
        <c:ser>
          <c:idx val="3"/>
          <c:order val="3"/>
          <c:tx>
            <c:strRef>
              <c:f>'placebo vaccine'!$C$84</c:f>
              <c:strCache>
                <c:ptCount val="1"/>
                <c:pt idx="0">
                  <c:v>unvaccinated reported infection rate  %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strRef>
              <c:f>'placebo vaccine'!$F$62:$P$62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vaccine'!$F$84:$P$84</c:f>
              <c:numCache>
                <c:formatCode>0.00%</c:formatCode>
                <c:ptCount val="11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43B-46AC-9478-B665E790C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8847311"/>
        <c:axId val="1988848751"/>
      </c:scatterChart>
      <c:valAx>
        <c:axId val="1988847311"/>
        <c:scaling>
          <c:orientation val="minMax"/>
          <c:max val="11"/>
          <c:min val="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848751"/>
        <c:crosses val="autoZero"/>
        <c:crossBetween val="midCat"/>
      </c:valAx>
      <c:valAx>
        <c:axId val="1988848751"/>
        <c:scaling>
          <c:orientation val="minMax"/>
          <c:max val="1.5000000000000003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8473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'negative efficacy vaccine'!$C$17</c:f>
              <c:strCache>
                <c:ptCount val="1"/>
                <c:pt idx="0">
                  <c:v>vaccinated reported infection rate % (1 week)</c:v>
                </c:pt>
              </c:strCache>
            </c:strRef>
          </c:tx>
          <c:spPr>
            <a:ln w="19050" cap="rnd">
              <a:solidFill>
                <a:schemeClr val="tx1">
                  <a:lumMod val="95000"/>
                  <a:lumOff val="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strRef>
              <c:f>'negative efficacy vaccine'!$F$9:$P$9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'negative efficacy vaccine'!$F$17:$P$17</c:f>
              <c:numCache>
                <c:formatCode>0.00000%</c:formatCode>
                <c:ptCount val="11"/>
                <c:pt idx="0">
                  <c:v>0</c:v>
                </c:pt>
                <c:pt idx="1">
                  <c:v>6.0240963855421692E-4</c:v>
                </c:pt>
                <c:pt idx="2">
                  <c:v>4.7244094488188976E-3</c:v>
                </c:pt>
                <c:pt idx="3">
                  <c:v>9.240924092409241E-3</c:v>
                </c:pt>
                <c:pt idx="4">
                  <c:v>1.1390033720494568E-2</c:v>
                </c:pt>
                <c:pt idx="5">
                  <c:v>1.221117285756069E-2</c:v>
                </c:pt>
                <c:pt idx="6">
                  <c:v>1.2500000000000001E-2</c:v>
                </c:pt>
                <c:pt idx="7">
                  <c:v>1.2500000000000001E-2</c:v>
                </c:pt>
                <c:pt idx="8">
                  <c:v>1.2500000000000001E-2</c:v>
                </c:pt>
                <c:pt idx="9">
                  <c:v>1.2500000000000001E-2</c:v>
                </c:pt>
                <c:pt idx="10">
                  <c:v>1.2500000000000001E-2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9CB-4624-882A-3CB3193873B7}"/>
            </c:ext>
          </c:extLst>
        </c:ser>
        <c:ser>
          <c:idx val="1"/>
          <c:order val="1"/>
          <c:tx>
            <c:strRef>
              <c:f>'negative efficacy vaccine'!$C$42</c:f>
              <c:strCache>
                <c:ptCount val="1"/>
                <c:pt idx="0">
                  <c:v>vaccinated reported infection rate % (2 week)</c:v>
                </c:pt>
              </c:strCache>
            </c:strRef>
          </c:tx>
          <c:spPr>
            <a:ln w="19050" cap="rnd">
              <a:solidFill>
                <a:schemeClr val="tx1">
                  <a:lumMod val="95000"/>
                  <a:lumOff val="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strRef>
              <c:f>'negative efficacy vaccine'!$F$34:$P$34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'negative efficacy vaccine'!$F$42:$P$42</c:f>
              <c:numCache>
                <c:formatCode>0.00000%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2.2497187851518559E-4</c:v>
                </c:pt>
                <c:pt idx="3">
                  <c:v>3.4653465346534654E-3</c:v>
                </c:pt>
                <c:pt idx="4">
                  <c:v>8.3926564256275767E-3</c:v>
                </c:pt>
                <c:pt idx="5">
                  <c:v>1.1114360924246856E-2</c:v>
                </c:pt>
                <c:pt idx="6">
                  <c:v>1.2207602339181287E-2</c:v>
                </c:pt>
                <c:pt idx="7">
                  <c:v>1.2500000000000001E-2</c:v>
                </c:pt>
                <c:pt idx="8">
                  <c:v>1.2500000000000001E-2</c:v>
                </c:pt>
                <c:pt idx="9">
                  <c:v>1.2500000000000001E-2</c:v>
                </c:pt>
                <c:pt idx="10">
                  <c:v>1.2500000000000001E-2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9CB-4624-882A-3CB3193873B7}"/>
            </c:ext>
          </c:extLst>
        </c:ser>
        <c:ser>
          <c:idx val="2"/>
          <c:order val="2"/>
          <c:tx>
            <c:strRef>
              <c:f>'negative efficacy vaccine'!$C$68</c:f>
              <c:strCache>
                <c:ptCount val="1"/>
                <c:pt idx="0">
                  <c:v>vaccinated reported infection rate % (3 week)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strRef>
              <c:f>'negative efficacy vaccine'!$F$34:$P$34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'negative efficacy vaccine'!$F$68:$P$68</c:f>
              <c:numCache>
                <c:formatCode>0.00000%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1.6501650165016502E-4</c:v>
                </c:pt>
                <c:pt idx="4">
                  <c:v>3.1472461596103408E-3</c:v>
                </c:pt>
                <c:pt idx="5">
                  <c:v>8.1895291020766311E-3</c:v>
                </c:pt>
                <c:pt idx="6">
                  <c:v>1.1111111111111112E-2</c:v>
                </c:pt>
                <c:pt idx="7">
                  <c:v>1.2207602339181287E-2</c:v>
                </c:pt>
                <c:pt idx="8">
                  <c:v>1.2500000000000001E-2</c:v>
                </c:pt>
                <c:pt idx="9">
                  <c:v>1.2500000000000001E-2</c:v>
                </c:pt>
                <c:pt idx="10">
                  <c:v>1.2500000000000001E-2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9CB-4624-882A-3CB3193873B7}"/>
            </c:ext>
          </c:extLst>
        </c:ser>
        <c:ser>
          <c:idx val="3"/>
          <c:order val="3"/>
          <c:tx>
            <c:strRef>
              <c:f>'placebo vaccine'!$C$84</c:f>
              <c:strCache>
                <c:ptCount val="1"/>
                <c:pt idx="0">
                  <c:v>unvaccinated reported infection rate  %</c:v>
                </c:pt>
              </c:strCache>
            </c:strRef>
          </c:tx>
          <c:spPr>
            <a:ln w="19050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'placebo vaccine'!$F$62:$P$62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'placebo vaccine'!$F$84:$P$84</c:f>
              <c:numCache>
                <c:formatCode>0.00%</c:formatCode>
                <c:ptCount val="11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9CB-4624-882A-3CB319387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8847311"/>
        <c:axId val="1988848751"/>
      </c:scatterChart>
      <c:valAx>
        <c:axId val="1988847311"/>
        <c:scaling>
          <c:orientation val="minMax"/>
          <c:max val="11"/>
          <c:min val="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848751"/>
        <c:crosses val="autoZero"/>
        <c:crossBetween val="midCat"/>
      </c:valAx>
      <c:valAx>
        <c:axId val="1988848751"/>
        <c:scaling>
          <c:orientation val="minMax"/>
          <c:max val="1.5000000000000003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8473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'negative efficacy vaccine'!$C$29</c:f>
              <c:strCache>
                <c:ptCount val="1"/>
                <c:pt idx="0">
                  <c:v>VE 1 week</c:v>
                </c:pt>
              </c:strCache>
            </c:strRef>
          </c:tx>
          <c:spPr>
            <a:ln w="19050" cap="rnd">
              <a:solidFill>
                <a:schemeClr val="tx1">
                  <a:lumMod val="95000"/>
                  <a:lumOff val="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strRef>
              <c:f>'negative efficacy vaccine'!$F$9:$P$9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'negative efficacy vaccine'!$F$29:$P$29</c:f>
              <c:numCache>
                <c:formatCode>0.0%</c:formatCode>
                <c:ptCount val="11"/>
                <c:pt idx="0">
                  <c:v>1</c:v>
                </c:pt>
                <c:pt idx="1">
                  <c:v>0.93975903614457834</c:v>
                </c:pt>
                <c:pt idx="2">
                  <c:v>0.52755905511811019</c:v>
                </c:pt>
                <c:pt idx="3">
                  <c:v>7.5907590759075938E-2</c:v>
                </c:pt>
                <c:pt idx="4">
                  <c:v>-0.13900337204945679</c:v>
                </c:pt>
                <c:pt idx="5">
                  <c:v>-0.22111728575606904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4D9-4EE6-AC8D-C8E411991F25}"/>
            </c:ext>
          </c:extLst>
        </c:ser>
        <c:ser>
          <c:idx val="1"/>
          <c:order val="1"/>
          <c:tx>
            <c:strRef>
              <c:f>'negative efficacy vaccine'!$C$54</c:f>
              <c:strCache>
                <c:ptCount val="1"/>
                <c:pt idx="0">
                  <c:v>VE 2 week</c:v>
                </c:pt>
              </c:strCache>
            </c:strRef>
          </c:tx>
          <c:spPr>
            <a:ln w="19050" cap="rnd">
              <a:solidFill>
                <a:schemeClr val="tx1">
                  <a:lumMod val="95000"/>
                  <a:lumOff val="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strRef>
              <c:f>'negative efficacy vaccine'!$F$34:$P$34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'negative efficacy vaccine'!$F$54:$P$54</c:f>
              <c:numCache>
                <c:formatCode>0.0%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0.97750281214848145</c:v>
                </c:pt>
                <c:pt idx="3">
                  <c:v>0.65346534653465349</c:v>
                </c:pt>
                <c:pt idx="4">
                  <c:v>0.1607343574372424</c:v>
                </c:pt>
                <c:pt idx="5">
                  <c:v>-0.11143609242468555</c:v>
                </c:pt>
                <c:pt idx="6">
                  <c:v>-0.22076023391812871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4D9-4EE6-AC8D-C8E411991F25}"/>
            </c:ext>
          </c:extLst>
        </c:ser>
        <c:ser>
          <c:idx val="2"/>
          <c:order val="2"/>
          <c:tx>
            <c:strRef>
              <c:f>'negative efficacy vaccine'!$C$80</c:f>
              <c:strCache>
                <c:ptCount val="1"/>
                <c:pt idx="0">
                  <c:v>VE 3 week</c:v>
                </c:pt>
              </c:strCache>
            </c:strRef>
          </c:tx>
          <c:spPr>
            <a:ln w="19050" cap="rnd">
              <a:solidFill>
                <a:schemeClr val="tx1">
                  <a:lumMod val="95000"/>
                  <a:lumOff val="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strRef>
              <c:f>'negative efficacy vaccine'!$F$60:$P$60</c:f>
              <c:strCache>
                <c:ptCount val="11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</c:strCache>
            </c:strRef>
          </c:xVal>
          <c:yVal>
            <c:numRef>
              <c:f>'negative efficacy vaccine'!$F$80:$P$80</c:f>
              <c:numCache>
                <c:formatCode>0.0%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0.98349834983498352</c:v>
                </c:pt>
                <c:pt idx="4">
                  <c:v>0.68527538403896593</c:v>
                </c:pt>
                <c:pt idx="5">
                  <c:v>0.18104708979233686</c:v>
                </c:pt>
                <c:pt idx="6">
                  <c:v>-0.11111111111111116</c:v>
                </c:pt>
                <c:pt idx="7">
                  <c:v>-0.22076023391812871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4D9-4EE6-AC8D-C8E411991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8845871"/>
        <c:axId val="1988844431"/>
      </c:scatterChart>
      <c:valAx>
        <c:axId val="1988845871"/>
        <c:scaling>
          <c:orientation val="minMax"/>
          <c:max val="11"/>
          <c:min val="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844431"/>
        <c:crosses val="autoZero"/>
        <c:crossBetween val="midCat"/>
        <c:majorUnit val="1"/>
        <c:minorUnit val="1"/>
      </c:valAx>
      <c:valAx>
        <c:axId val="1988844431"/>
        <c:scaling>
          <c:orientation val="minMax"/>
          <c:max val="1"/>
          <c:min val="-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8845871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606425</xdr:colOff>
      <xdr:row>9</xdr:row>
      <xdr:rowOff>184150</xdr:rowOff>
    </xdr:from>
    <xdr:to>
      <xdr:col>23</xdr:col>
      <xdr:colOff>596900</xdr:colOff>
      <xdr:row>28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42EAF45-7F8C-B9D2-C1F2-7E4AD3680B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10</xdr:row>
      <xdr:rowOff>0</xdr:rowOff>
    </xdr:from>
    <xdr:to>
      <xdr:col>30</xdr:col>
      <xdr:colOff>133350</xdr:colOff>
      <xdr:row>28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73BEE1-9059-4068-AC7E-79490E6323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444500</xdr:colOff>
      <xdr:row>36</xdr:row>
      <xdr:rowOff>66674</xdr:rowOff>
    </xdr:from>
    <xdr:to>
      <xdr:col>23</xdr:col>
      <xdr:colOff>600075</xdr:colOff>
      <xdr:row>54</xdr:row>
      <xdr:rowOff>161923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CC4F8B7-213B-4768-B0E9-072336CB0B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590550</xdr:colOff>
      <xdr:row>36</xdr:row>
      <xdr:rowOff>66675</xdr:rowOff>
    </xdr:from>
    <xdr:to>
      <xdr:col>30</xdr:col>
      <xdr:colOff>114300</xdr:colOff>
      <xdr:row>54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BDB7A93-0D15-4D6F-9DD9-AB14CBA9A0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212725</xdr:colOff>
      <xdr:row>12</xdr:row>
      <xdr:rowOff>104775</xdr:rowOff>
    </xdr:from>
    <xdr:to>
      <xdr:col>24</xdr:col>
      <xdr:colOff>517525</xdr:colOff>
      <xdr:row>31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7B0806-CD80-D899-E285-8C683FE950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85725</xdr:colOff>
      <xdr:row>12</xdr:row>
      <xdr:rowOff>66675</xdr:rowOff>
    </xdr:from>
    <xdr:to>
      <xdr:col>31</xdr:col>
      <xdr:colOff>352425</xdr:colOff>
      <xdr:row>31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15FDCD6-281C-4DF2-92B9-DB8B993457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263525</xdr:colOff>
      <xdr:row>36</xdr:row>
      <xdr:rowOff>57150</xdr:rowOff>
    </xdr:from>
    <xdr:to>
      <xdr:col>33</xdr:col>
      <xdr:colOff>530225</xdr:colOff>
      <xdr:row>54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A750B93-8A48-4A01-87A1-69BC130E0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514350</xdr:colOff>
      <xdr:row>36</xdr:row>
      <xdr:rowOff>85725</xdr:rowOff>
    </xdr:from>
    <xdr:to>
      <xdr:col>27</xdr:col>
      <xdr:colOff>180975</xdr:colOff>
      <xdr:row>54</xdr:row>
      <xdr:rowOff>180974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A40A7F1-5B29-4A94-BFF8-173FB678A6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qmulprod.sharepoint.com/sites/SEFacultyResearch/Shared%20Documents/Fellowship%20Resource%20(for%20internal%20reference%20only%20please)/questions%20and%20answers.docx?web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B9612-F887-44CA-899C-553BBE6E9AB4}">
  <dimension ref="B1:AB84"/>
  <sheetViews>
    <sheetView zoomScale="70" zoomScaleNormal="70" workbookViewId="0">
      <selection activeCell="Q9" sqref="Q9"/>
    </sheetView>
  </sheetViews>
  <sheetFormatPr defaultRowHeight="14.4" x14ac:dyDescent="0.3"/>
  <cols>
    <col min="3" max="3" width="19.6640625" customWidth="1"/>
    <col min="6" max="16" width="11.5546875" customWidth="1"/>
  </cols>
  <sheetData>
    <row r="1" spans="2:19" s="4" customFormat="1" ht="18" x14ac:dyDescent="0.35">
      <c r="B1" s="4" t="s">
        <v>19</v>
      </c>
    </row>
    <row r="2" spans="2:19" s="4" customFormat="1" ht="18" x14ac:dyDescent="0.35">
      <c r="C2" s="7" t="s">
        <v>20</v>
      </c>
      <c r="D2" s="7"/>
    </row>
    <row r="3" spans="2:19" s="4" customFormat="1" ht="18" x14ac:dyDescent="0.35">
      <c r="C3" s="7" t="s">
        <v>7</v>
      </c>
      <c r="D3" s="8">
        <v>0.01</v>
      </c>
    </row>
    <row r="4" spans="2:19" s="4" customFormat="1" ht="18" x14ac:dyDescent="0.35"/>
    <row r="5" spans="2:19" x14ac:dyDescent="0.3">
      <c r="E5" s="1"/>
    </row>
    <row r="6" spans="2:19" ht="18" x14ac:dyDescent="0.35">
      <c r="B6" s="4" t="s">
        <v>43</v>
      </c>
      <c r="C6" s="4"/>
      <c r="D6" s="4"/>
      <c r="E6" s="4"/>
      <c r="F6" s="4"/>
      <c r="G6" s="4"/>
      <c r="H6" s="4"/>
    </row>
    <row r="7" spans="2:19" x14ac:dyDescent="0.3">
      <c r="F7" t="s">
        <v>0</v>
      </c>
      <c r="G7" t="s">
        <v>1</v>
      </c>
      <c r="H7" t="s">
        <v>2</v>
      </c>
      <c r="I7" t="s">
        <v>3</v>
      </c>
      <c r="J7" t="s">
        <v>4</v>
      </c>
      <c r="K7" t="s">
        <v>5</v>
      </c>
      <c r="L7" t="s">
        <v>12</v>
      </c>
      <c r="M7" t="s">
        <v>13</v>
      </c>
      <c r="N7" t="s">
        <v>14</v>
      </c>
      <c r="O7" t="s">
        <v>15</v>
      </c>
      <c r="P7" t="s">
        <v>18</v>
      </c>
    </row>
    <row r="8" spans="2:19" x14ac:dyDescent="0.3">
      <c r="B8" t="s">
        <v>21</v>
      </c>
      <c r="Q8" t="s">
        <v>16</v>
      </c>
      <c r="S8" t="s">
        <v>17</v>
      </c>
    </row>
    <row r="9" spans="2:19" x14ac:dyDescent="0.3">
      <c r="C9" t="s">
        <v>8</v>
      </c>
      <c r="F9" s="12">
        <v>10000</v>
      </c>
      <c r="G9" s="12">
        <v>200000</v>
      </c>
      <c r="H9" s="12">
        <v>350000</v>
      </c>
      <c r="I9" s="12">
        <v>200000</v>
      </c>
      <c r="J9" s="12">
        <v>75000</v>
      </c>
      <c r="K9" s="12">
        <v>20000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>
        <f>SUM(F9:P9)</f>
        <v>855000</v>
      </c>
      <c r="S9">
        <v>1000000</v>
      </c>
    </row>
    <row r="10" spans="2:19" x14ac:dyDescent="0.3">
      <c r="C10" t="s">
        <v>23</v>
      </c>
      <c r="F10">
        <f>F9</f>
        <v>10000</v>
      </c>
      <c r="G10">
        <f t="shared" ref="G10:P10" si="0">F10+G9</f>
        <v>210000</v>
      </c>
      <c r="H10">
        <f t="shared" si="0"/>
        <v>560000</v>
      </c>
      <c r="I10">
        <f t="shared" si="0"/>
        <v>760000</v>
      </c>
      <c r="J10">
        <f t="shared" si="0"/>
        <v>835000</v>
      </c>
      <c r="K10">
        <f t="shared" si="0"/>
        <v>855000</v>
      </c>
      <c r="L10">
        <f t="shared" si="0"/>
        <v>855000</v>
      </c>
      <c r="M10">
        <f t="shared" si="0"/>
        <v>855000</v>
      </c>
      <c r="N10">
        <f t="shared" si="0"/>
        <v>855000</v>
      </c>
      <c r="O10">
        <f t="shared" si="0"/>
        <v>855000</v>
      </c>
      <c r="P10">
        <f t="shared" si="0"/>
        <v>855000</v>
      </c>
    </row>
    <row r="11" spans="2:19" x14ac:dyDescent="0.3">
      <c r="C11" t="s">
        <v>24</v>
      </c>
      <c r="F11">
        <v>0</v>
      </c>
      <c r="G11">
        <f>F10</f>
        <v>10000</v>
      </c>
      <c r="H11">
        <f>G10</f>
        <v>210000</v>
      </c>
      <c r="I11">
        <f t="shared" ref="I11:P11" si="1">H10</f>
        <v>560000</v>
      </c>
      <c r="J11">
        <f t="shared" si="1"/>
        <v>760000</v>
      </c>
      <c r="K11">
        <f t="shared" si="1"/>
        <v>835000</v>
      </c>
      <c r="L11">
        <f t="shared" si="1"/>
        <v>855000</v>
      </c>
      <c r="M11">
        <f t="shared" si="1"/>
        <v>855000</v>
      </c>
      <c r="N11">
        <f t="shared" si="1"/>
        <v>855000</v>
      </c>
      <c r="O11">
        <f t="shared" si="1"/>
        <v>855000</v>
      </c>
      <c r="P11">
        <f t="shared" si="1"/>
        <v>855000</v>
      </c>
    </row>
    <row r="12" spans="2:19" x14ac:dyDescent="0.3">
      <c r="C12" t="s">
        <v>6</v>
      </c>
      <c r="F12">
        <f t="shared" ref="F12:P12" si="2">F9*weekly_rate</f>
        <v>100</v>
      </c>
      <c r="G12">
        <f>G9*weekly_rate</f>
        <v>2000</v>
      </c>
      <c r="H12">
        <f t="shared" si="2"/>
        <v>3500</v>
      </c>
      <c r="I12">
        <f t="shared" si="2"/>
        <v>2000</v>
      </c>
      <c r="J12">
        <f t="shared" si="2"/>
        <v>750</v>
      </c>
      <c r="K12">
        <f t="shared" si="2"/>
        <v>200</v>
      </c>
      <c r="L12">
        <f t="shared" si="2"/>
        <v>0</v>
      </c>
      <c r="M12">
        <f t="shared" si="2"/>
        <v>0</v>
      </c>
      <c r="N12">
        <f t="shared" si="2"/>
        <v>0</v>
      </c>
      <c r="O12">
        <f t="shared" si="2"/>
        <v>0</v>
      </c>
      <c r="P12">
        <f t="shared" si="2"/>
        <v>0</v>
      </c>
    </row>
    <row r="13" spans="2:19" x14ac:dyDescent="0.3">
      <c r="C13" t="s">
        <v>25</v>
      </c>
      <c r="F13">
        <f t="shared" ref="F13:P13" si="3">F11*weekly_rate</f>
        <v>0</v>
      </c>
      <c r="G13">
        <f t="shared" si="3"/>
        <v>100</v>
      </c>
      <c r="H13">
        <f t="shared" si="3"/>
        <v>2100</v>
      </c>
      <c r="I13">
        <f t="shared" si="3"/>
        <v>5600</v>
      </c>
      <c r="J13">
        <f t="shared" si="3"/>
        <v>7600</v>
      </c>
      <c r="K13">
        <f t="shared" si="3"/>
        <v>8350</v>
      </c>
      <c r="L13">
        <f t="shared" si="3"/>
        <v>8550</v>
      </c>
      <c r="M13">
        <f t="shared" si="3"/>
        <v>8550</v>
      </c>
      <c r="N13">
        <f t="shared" si="3"/>
        <v>8550</v>
      </c>
      <c r="O13">
        <f t="shared" si="3"/>
        <v>8550</v>
      </c>
      <c r="P13">
        <f t="shared" si="3"/>
        <v>8550</v>
      </c>
    </row>
    <row r="15" spans="2:19" x14ac:dyDescent="0.3">
      <c r="C15" t="s">
        <v>37</v>
      </c>
      <c r="F15" s="14">
        <f>(F13)/(F10-F12)</f>
        <v>0</v>
      </c>
      <c r="G15" s="14">
        <f>(G13)/(G10-G12)</f>
        <v>4.807692307692308E-4</v>
      </c>
      <c r="H15" s="14">
        <f t="shared" ref="H15:P15" si="4">(H13)/(H10-H12)</f>
        <v>3.7735849056603774E-3</v>
      </c>
      <c r="I15" s="14">
        <f t="shared" si="4"/>
        <v>7.3878627968337728E-3</v>
      </c>
      <c r="J15" s="14">
        <f t="shared" si="4"/>
        <v>9.1099790230746176E-3</v>
      </c>
      <c r="K15" s="14">
        <f t="shared" si="4"/>
        <v>9.7683668694431448E-3</v>
      </c>
      <c r="L15" s="14">
        <f t="shared" si="4"/>
        <v>0.01</v>
      </c>
      <c r="M15" s="14">
        <f t="shared" si="4"/>
        <v>0.01</v>
      </c>
      <c r="N15" s="14">
        <f t="shared" si="4"/>
        <v>0.01</v>
      </c>
      <c r="O15" s="14">
        <f t="shared" si="4"/>
        <v>0.01</v>
      </c>
      <c r="P15" s="14">
        <f t="shared" si="4"/>
        <v>0.01</v>
      </c>
    </row>
    <row r="16" spans="2:19" x14ac:dyDescent="0.3">
      <c r="C16" t="s">
        <v>26</v>
      </c>
    </row>
    <row r="19" spans="2:16" x14ac:dyDescent="0.3">
      <c r="B19" t="s">
        <v>22</v>
      </c>
    </row>
    <row r="20" spans="2:16" x14ac:dyDescent="0.3">
      <c r="C20" t="s">
        <v>9</v>
      </c>
      <c r="F20">
        <f t="shared" ref="F20:P20" si="5">$S$9-F10</f>
        <v>990000</v>
      </c>
      <c r="G20">
        <f t="shared" si="5"/>
        <v>790000</v>
      </c>
      <c r="H20">
        <f t="shared" si="5"/>
        <v>440000</v>
      </c>
      <c r="I20">
        <f t="shared" si="5"/>
        <v>240000</v>
      </c>
      <c r="J20">
        <f t="shared" si="5"/>
        <v>165000</v>
      </c>
      <c r="K20">
        <f t="shared" si="5"/>
        <v>145000</v>
      </c>
      <c r="L20">
        <f t="shared" si="5"/>
        <v>145000</v>
      </c>
      <c r="M20">
        <f t="shared" si="5"/>
        <v>145000</v>
      </c>
      <c r="N20">
        <f t="shared" si="5"/>
        <v>145000</v>
      </c>
      <c r="O20">
        <f t="shared" si="5"/>
        <v>145000</v>
      </c>
      <c r="P20">
        <f t="shared" si="5"/>
        <v>145000</v>
      </c>
    </row>
    <row r="21" spans="2:16" x14ac:dyDescent="0.3">
      <c r="C21" t="s">
        <v>10</v>
      </c>
      <c r="F21">
        <f t="shared" ref="F21:P21" si="6">F20*weekly_rate</f>
        <v>9900</v>
      </c>
      <c r="G21">
        <f t="shared" si="6"/>
        <v>7900</v>
      </c>
      <c r="H21">
        <f t="shared" si="6"/>
        <v>4400</v>
      </c>
      <c r="I21">
        <f t="shared" si="6"/>
        <v>2400</v>
      </c>
      <c r="J21">
        <f t="shared" si="6"/>
        <v>1650</v>
      </c>
      <c r="K21">
        <f t="shared" si="6"/>
        <v>1450</v>
      </c>
      <c r="L21">
        <f t="shared" si="6"/>
        <v>1450</v>
      </c>
      <c r="M21">
        <f t="shared" si="6"/>
        <v>1450</v>
      </c>
      <c r="N21">
        <f t="shared" si="6"/>
        <v>1450</v>
      </c>
      <c r="O21">
        <f t="shared" si="6"/>
        <v>1450</v>
      </c>
      <c r="P21">
        <f t="shared" si="6"/>
        <v>1450</v>
      </c>
    </row>
    <row r="22" spans="2:16" x14ac:dyDescent="0.3">
      <c r="C22" t="s">
        <v>11</v>
      </c>
      <c r="F22">
        <f>F21</f>
        <v>9900</v>
      </c>
      <c r="G22">
        <f>G21+F22</f>
        <v>17800</v>
      </c>
      <c r="H22">
        <f t="shared" ref="H22:P22" si="7">H21+G22</f>
        <v>22200</v>
      </c>
      <c r="I22">
        <f t="shared" si="7"/>
        <v>24600</v>
      </c>
      <c r="J22">
        <f t="shared" si="7"/>
        <v>26250</v>
      </c>
      <c r="K22">
        <f t="shared" si="7"/>
        <v>27700</v>
      </c>
      <c r="L22">
        <f t="shared" si="7"/>
        <v>29150</v>
      </c>
      <c r="M22">
        <f t="shared" si="7"/>
        <v>30600</v>
      </c>
      <c r="N22">
        <f t="shared" si="7"/>
        <v>32050</v>
      </c>
      <c r="O22">
        <f t="shared" si="7"/>
        <v>33500</v>
      </c>
      <c r="P22">
        <f t="shared" si="7"/>
        <v>34950</v>
      </c>
    </row>
    <row r="24" spans="2:16" x14ac:dyDescent="0.3">
      <c r="C24" t="s">
        <v>36</v>
      </c>
      <c r="F24" s="2">
        <f>F21/F20</f>
        <v>0.01</v>
      </c>
      <c r="G24" s="2">
        <f t="shared" ref="G24:P24" si="8">G21/G20</f>
        <v>0.01</v>
      </c>
      <c r="H24" s="2">
        <f t="shared" si="8"/>
        <v>0.01</v>
      </c>
      <c r="I24" s="2">
        <f t="shared" si="8"/>
        <v>0.01</v>
      </c>
      <c r="J24" s="2">
        <f t="shared" si="8"/>
        <v>0.01</v>
      </c>
      <c r="K24" s="2">
        <f t="shared" si="8"/>
        <v>0.01</v>
      </c>
      <c r="L24" s="2">
        <f t="shared" si="8"/>
        <v>0.01</v>
      </c>
      <c r="M24" s="2">
        <f t="shared" si="8"/>
        <v>0.01</v>
      </c>
      <c r="N24" s="2">
        <f t="shared" si="8"/>
        <v>0.01</v>
      </c>
      <c r="O24" s="2">
        <f t="shared" si="8"/>
        <v>0.01</v>
      </c>
      <c r="P24" s="2">
        <f t="shared" si="8"/>
        <v>0.01</v>
      </c>
    </row>
    <row r="27" spans="2:16" x14ac:dyDescent="0.3">
      <c r="C27" t="s">
        <v>31</v>
      </c>
      <c r="F27" s="3">
        <f t="shared" ref="F27:P27" si="9">(1-F15/F24)</f>
        <v>1</v>
      </c>
      <c r="G27" s="3">
        <f t="shared" si="9"/>
        <v>0.95192307692307687</v>
      </c>
      <c r="H27" s="3">
        <f t="shared" si="9"/>
        <v>0.62264150943396235</v>
      </c>
      <c r="I27" s="3">
        <f t="shared" si="9"/>
        <v>0.26121372031662271</v>
      </c>
      <c r="J27" s="3">
        <f t="shared" si="9"/>
        <v>8.9002097692538307E-2</v>
      </c>
      <c r="K27" s="3">
        <f t="shared" si="9"/>
        <v>2.316331305568553E-2</v>
      </c>
      <c r="L27" s="3">
        <f t="shared" si="9"/>
        <v>0</v>
      </c>
      <c r="M27" s="3">
        <f t="shared" si="9"/>
        <v>0</v>
      </c>
      <c r="N27" s="3">
        <f t="shared" si="9"/>
        <v>0</v>
      </c>
      <c r="O27" s="3">
        <f>(1-O15/O24)</f>
        <v>0</v>
      </c>
      <c r="P27" s="3">
        <f t="shared" si="9"/>
        <v>0</v>
      </c>
    </row>
    <row r="31" spans="2:16" ht="18" x14ac:dyDescent="0.35">
      <c r="B31" s="4" t="s">
        <v>44</v>
      </c>
      <c r="C31" s="4"/>
      <c r="D31" s="4"/>
      <c r="E31" s="4"/>
      <c r="F31" s="4"/>
    </row>
    <row r="33" spans="2:19" x14ac:dyDescent="0.3">
      <c r="F33" t="s">
        <v>0</v>
      </c>
      <c r="G33" t="s">
        <v>1</v>
      </c>
      <c r="H33" t="s">
        <v>2</v>
      </c>
      <c r="I33" t="s">
        <v>3</v>
      </c>
      <c r="J33" t="s">
        <v>4</v>
      </c>
      <c r="K33" t="s">
        <v>5</v>
      </c>
      <c r="L33" t="s">
        <v>12</v>
      </c>
      <c r="M33" t="s">
        <v>13</v>
      </c>
      <c r="N33" t="s">
        <v>14</v>
      </c>
      <c r="O33" t="s">
        <v>15</v>
      </c>
      <c r="P33" t="s">
        <v>18</v>
      </c>
    </row>
    <row r="34" spans="2:19" x14ac:dyDescent="0.3">
      <c r="B34" t="s">
        <v>21</v>
      </c>
      <c r="Q34" t="s">
        <v>16</v>
      </c>
      <c r="S34" t="s">
        <v>17</v>
      </c>
    </row>
    <row r="35" spans="2:19" x14ac:dyDescent="0.3">
      <c r="C35" t="s">
        <v>8</v>
      </c>
      <c r="F35" s="12">
        <v>10000</v>
      </c>
      <c r="G35" s="12">
        <v>200000</v>
      </c>
      <c r="H35" s="12">
        <v>350000</v>
      </c>
      <c r="I35" s="12">
        <v>200000</v>
      </c>
      <c r="J35" s="12">
        <v>75000</v>
      </c>
      <c r="K35" s="12">
        <v>20000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>
        <f>SUM(F35:P35)</f>
        <v>855000</v>
      </c>
      <c r="S35">
        <v>1000000</v>
      </c>
    </row>
    <row r="36" spans="2:19" x14ac:dyDescent="0.3">
      <c r="C36" t="s">
        <v>23</v>
      </c>
      <c r="F36">
        <f>F35</f>
        <v>10000</v>
      </c>
      <c r="G36">
        <f t="shared" ref="G36:P36" si="10">F36+G35</f>
        <v>210000</v>
      </c>
      <c r="H36">
        <f t="shared" si="10"/>
        <v>560000</v>
      </c>
      <c r="I36">
        <f t="shared" si="10"/>
        <v>760000</v>
      </c>
      <c r="J36">
        <f t="shared" si="10"/>
        <v>835000</v>
      </c>
      <c r="K36">
        <f t="shared" si="10"/>
        <v>855000</v>
      </c>
      <c r="L36">
        <f t="shared" si="10"/>
        <v>855000</v>
      </c>
      <c r="M36">
        <f t="shared" si="10"/>
        <v>855000</v>
      </c>
      <c r="N36">
        <f t="shared" si="10"/>
        <v>855000</v>
      </c>
      <c r="O36">
        <f t="shared" si="10"/>
        <v>855000</v>
      </c>
      <c r="P36">
        <f t="shared" si="10"/>
        <v>855000</v>
      </c>
    </row>
    <row r="37" spans="2:19" x14ac:dyDescent="0.3">
      <c r="C37" t="s">
        <v>27</v>
      </c>
      <c r="F37">
        <v>0</v>
      </c>
      <c r="G37">
        <v>0</v>
      </c>
      <c r="H37">
        <f>F36</f>
        <v>10000</v>
      </c>
      <c r="I37">
        <f t="shared" ref="I37:P37" si="11">G36</f>
        <v>210000</v>
      </c>
      <c r="J37">
        <f t="shared" si="11"/>
        <v>560000</v>
      </c>
      <c r="K37">
        <f t="shared" si="11"/>
        <v>760000</v>
      </c>
      <c r="L37">
        <f t="shared" si="11"/>
        <v>835000</v>
      </c>
      <c r="M37">
        <f t="shared" si="11"/>
        <v>855000</v>
      </c>
      <c r="N37">
        <f t="shared" si="11"/>
        <v>855000</v>
      </c>
      <c r="O37">
        <f t="shared" si="11"/>
        <v>855000</v>
      </c>
      <c r="P37">
        <f t="shared" si="11"/>
        <v>855000</v>
      </c>
    </row>
    <row r="38" spans="2:19" x14ac:dyDescent="0.3">
      <c r="C38" t="s">
        <v>6</v>
      </c>
      <c r="F38">
        <f>F35*week_infection_rate</f>
        <v>0</v>
      </c>
      <c r="G38">
        <f t="shared" ref="G38:P38" si="12">G35*weekly_rate</f>
        <v>2000</v>
      </c>
      <c r="H38">
        <f t="shared" si="12"/>
        <v>3500</v>
      </c>
      <c r="I38">
        <f t="shared" si="12"/>
        <v>2000</v>
      </c>
      <c r="J38">
        <f t="shared" si="12"/>
        <v>750</v>
      </c>
      <c r="K38">
        <f t="shared" si="12"/>
        <v>200</v>
      </c>
      <c r="L38">
        <f t="shared" si="12"/>
        <v>0</v>
      </c>
      <c r="M38">
        <f t="shared" si="12"/>
        <v>0</v>
      </c>
      <c r="N38">
        <f t="shared" si="12"/>
        <v>0</v>
      </c>
      <c r="O38">
        <f t="shared" si="12"/>
        <v>0</v>
      </c>
      <c r="P38">
        <f t="shared" si="12"/>
        <v>0</v>
      </c>
    </row>
    <row r="39" spans="2:19" x14ac:dyDescent="0.3">
      <c r="C39" t="s">
        <v>28</v>
      </c>
      <c r="F39">
        <f t="shared" ref="F39:P39" si="13">F37*weekly_rate</f>
        <v>0</v>
      </c>
      <c r="G39">
        <f t="shared" si="13"/>
        <v>0</v>
      </c>
      <c r="H39">
        <f t="shared" si="13"/>
        <v>100</v>
      </c>
      <c r="I39">
        <f t="shared" si="13"/>
        <v>2100</v>
      </c>
      <c r="J39">
        <f t="shared" si="13"/>
        <v>5600</v>
      </c>
      <c r="K39">
        <f t="shared" si="13"/>
        <v>7600</v>
      </c>
      <c r="L39">
        <f t="shared" si="13"/>
        <v>8350</v>
      </c>
      <c r="M39">
        <f t="shared" si="13"/>
        <v>8550</v>
      </c>
      <c r="N39">
        <f t="shared" si="13"/>
        <v>8550</v>
      </c>
      <c r="O39">
        <f t="shared" si="13"/>
        <v>8550</v>
      </c>
      <c r="P39">
        <f t="shared" si="13"/>
        <v>8550</v>
      </c>
    </row>
    <row r="41" spans="2:19" x14ac:dyDescent="0.3">
      <c r="C41" t="s">
        <v>38</v>
      </c>
      <c r="F41" s="14">
        <f>(F39)/(F36-F38)</f>
        <v>0</v>
      </c>
      <c r="G41" s="14">
        <f>(G39)/(G36-G38)</f>
        <v>0</v>
      </c>
      <c r="H41" s="14">
        <f t="shared" ref="H41:P41" si="14">(H39)/(H36-H38)</f>
        <v>1.7969451931716083E-4</v>
      </c>
      <c r="I41" s="14">
        <f t="shared" si="14"/>
        <v>2.770448548812665E-3</v>
      </c>
      <c r="J41" s="14">
        <f t="shared" si="14"/>
        <v>6.7126161222655079E-3</v>
      </c>
      <c r="K41" s="14">
        <f t="shared" si="14"/>
        <v>8.8909686476368738E-3</v>
      </c>
      <c r="L41" s="14">
        <f t="shared" si="14"/>
        <v>9.7660818713450285E-3</v>
      </c>
      <c r="M41" s="14">
        <f t="shared" si="14"/>
        <v>0.01</v>
      </c>
      <c r="N41" s="14">
        <f t="shared" si="14"/>
        <v>0.01</v>
      </c>
      <c r="O41" s="14">
        <f t="shared" si="14"/>
        <v>0.01</v>
      </c>
      <c r="P41" s="14">
        <f t="shared" si="14"/>
        <v>0.01</v>
      </c>
    </row>
    <row r="42" spans="2:19" x14ac:dyDescent="0.3">
      <c r="C42" t="s">
        <v>26</v>
      </c>
    </row>
    <row r="45" spans="2:19" x14ac:dyDescent="0.3">
      <c r="B45" t="s">
        <v>22</v>
      </c>
    </row>
    <row r="46" spans="2:19" x14ac:dyDescent="0.3">
      <c r="C46" t="s">
        <v>9</v>
      </c>
      <c r="F46">
        <f t="shared" ref="F46:P46" si="15">$S$9-F36</f>
        <v>990000</v>
      </c>
      <c r="G46">
        <f t="shared" si="15"/>
        <v>790000</v>
      </c>
      <c r="H46">
        <f t="shared" si="15"/>
        <v>440000</v>
      </c>
      <c r="I46">
        <f t="shared" si="15"/>
        <v>240000</v>
      </c>
      <c r="J46">
        <f t="shared" si="15"/>
        <v>165000</v>
      </c>
      <c r="K46">
        <f t="shared" si="15"/>
        <v>145000</v>
      </c>
      <c r="L46">
        <f t="shared" si="15"/>
        <v>145000</v>
      </c>
      <c r="M46">
        <f t="shared" si="15"/>
        <v>145000</v>
      </c>
      <c r="N46">
        <f t="shared" si="15"/>
        <v>145000</v>
      </c>
      <c r="O46">
        <f t="shared" si="15"/>
        <v>145000</v>
      </c>
      <c r="P46">
        <f t="shared" si="15"/>
        <v>145000</v>
      </c>
    </row>
    <row r="47" spans="2:19" x14ac:dyDescent="0.3">
      <c r="C47" t="s">
        <v>10</v>
      </c>
      <c r="F47">
        <f t="shared" ref="F47" si="16">F46*weekly_rate</f>
        <v>9900</v>
      </c>
      <c r="G47">
        <f t="shared" ref="G47" si="17">G46*weekly_rate</f>
        <v>7900</v>
      </c>
      <c r="H47">
        <f t="shared" ref="H47" si="18">H46*weekly_rate</f>
        <v>4400</v>
      </c>
      <c r="I47">
        <f t="shared" ref="I47" si="19">I46*weekly_rate</f>
        <v>2400</v>
      </c>
      <c r="J47">
        <f t="shared" ref="J47" si="20">J46*weekly_rate</f>
        <v>1650</v>
      </c>
      <c r="K47">
        <f t="shared" ref="K47" si="21">K46*weekly_rate</f>
        <v>1450</v>
      </c>
      <c r="L47">
        <f t="shared" ref="L47" si="22">L46*weekly_rate</f>
        <v>1450</v>
      </c>
      <c r="M47">
        <f t="shared" ref="M47" si="23">M46*weekly_rate</f>
        <v>1450</v>
      </c>
      <c r="N47">
        <f t="shared" ref="N47" si="24">N46*weekly_rate</f>
        <v>1450</v>
      </c>
      <c r="O47">
        <f t="shared" ref="O47" si="25">O46*weekly_rate</f>
        <v>1450</v>
      </c>
      <c r="P47">
        <f t="shared" ref="P47" si="26">P46*weekly_rate</f>
        <v>1450</v>
      </c>
    </row>
    <row r="48" spans="2:19" x14ac:dyDescent="0.3">
      <c r="C48" t="s">
        <v>11</v>
      </c>
      <c r="F48">
        <f>F47</f>
        <v>9900</v>
      </c>
      <c r="G48">
        <f>G47+F48</f>
        <v>17800</v>
      </c>
      <c r="H48">
        <f t="shared" ref="H48" si="27">H47+G48</f>
        <v>22200</v>
      </c>
      <c r="I48">
        <f t="shared" ref="I48" si="28">I47+H48</f>
        <v>24600</v>
      </c>
      <c r="J48">
        <f t="shared" ref="J48" si="29">J47+I48</f>
        <v>26250</v>
      </c>
      <c r="K48">
        <f t="shared" ref="K48" si="30">K47+J48</f>
        <v>27700</v>
      </c>
      <c r="L48">
        <f t="shared" ref="L48" si="31">L47+K48</f>
        <v>29150</v>
      </c>
      <c r="M48">
        <f t="shared" ref="M48" si="32">M47+L48</f>
        <v>30600</v>
      </c>
      <c r="N48">
        <f t="shared" ref="N48" si="33">N47+M48</f>
        <v>32050</v>
      </c>
      <c r="O48">
        <f t="shared" ref="O48" si="34">O47+N48</f>
        <v>33500</v>
      </c>
      <c r="P48">
        <f t="shared" ref="P48" si="35">P47+O48</f>
        <v>34950</v>
      </c>
    </row>
    <row r="50" spans="2:28" x14ac:dyDescent="0.3">
      <c r="C50" t="s">
        <v>39</v>
      </c>
      <c r="F50" s="2">
        <f>F47/F46</f>
        <v>0.01</v>
      </c>
      <c r="G50" s="2">
        <f t="shared" ref="G50:P50" si="36">G47/G46</f>
        <v>0.01</v>
      </c>
      <c r="H50" s="2">
        <f t="shared" si="36"/>
        <v>0.01</v>
      </c>
      <c r="I50" s="2">
        <f t="shared" si="36"/>
        <v>0.01</v>
      </c>
      <c r="J50" s="2">
        <f t="shared" si="36"/>
        <v>0.01</v>
      </c>
      <c r="K50" s="2">
        <f t="shared" si="36"/>
        <v>0.01</v>
      </c>
      <c r="L50" s="2">
        <f t="shared" si="36"/>
        <v>0.01</v>
      </c>
      <c r="M50" s="2">
        <f t="shared" si="36"/>
        <v>0.01</v>
      </c>
      <c r="N50" s="2">
        <f t="shared" si="36"/>
        <v>0.01</v>
      </c>
      <c r="O50" s="2">
        <f t="shared" si="36"/>
        <v>0.01</v>
      </c>
      <c r="P50" s="2">
        <f t="shared" si="36"/>
        <v>0.01</v>
      </c>
    </row>
    <row r="53" spans="2:28" x14ac:dyDescent="0.3">
      <c r="C53" t="s">
        <v>32</v>
      </c>
      <c r="F53" s="3">
        <f t="shared" ref="F53:N53" si="37">(1-F41/F50)</f>
        <v>1</v>
      </c>
      <c r="G53" s="3">
        <f t="shared" si="37"/>
        <v>1</v>
      </c>
      <c r="H53" s="3">
        <f t="shared" si="37"/>
        <v>0.98203054806828394</v>
      </c>
      <c r="I53" s="3">
        <f t="shared" si="37"/>
        <v>0.72295514511873349</v>
      </c>
      <c r="J53" s="3">
        <f t="shared" si="37"/>
        <v>0.32873838777344921</v>
      </c>
      <c r="K53" s="3">
        <f t="shared" si="37"/>
        <v>0.11090313523631268</v>
      </c>
      <c r="L53" s="3">
        <f t="shared" si="37"/>
        <v>2.3391812865497186E-2</v>
      </c>
      <c r="M53" s="3">
        <f t="shared" si="37"/>
        <v>0</v>
      </c>
      <c r="N53" s="3">
        <f t="shared" si="37"/>
        <v>0</v>
      </c>
      <c r="O53" s="3">
        <f>(1-O41/O50)</f>
        <v>0</v>
      </c>
      <c r="P53" s="3">
        <f>(1-P41/P50)</f>
        <v>0</v>
      </c>
    </row>
    <row r="57" spans="2:28" ht="18" x14ac:dyDescent="0.3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2:28" ht="18" x14ac:dyDescent="0.3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13" t="s">
        <v>47</v>
      </c>
      <c r="AB58" s="13" t="s">
        <v>48</v>
      </c>
    </row>
    <row r="59" spans="2:28" ht="18" x14ac:dyDescent="0.3">
      <c r="AB59" s="13" t="s">
        <v>49</v>
      </c>
    </row>
    <row r="60" spans="2:28" ht="18" x14ac:dyDescent="0.35">
      <c r="B60" s="4" t="s">
        <v>45</v>
      </c>
      <c r="D60" s="5"/>
      <c r="E60" s="1"/>
      <c r="AB60" s="13" t="s">
        <v>50</v>
      </c>
    </row>
    <row r="62" spans="2:28" x14ac:dyDescent="0.3">
      <c r="F62" t="s">
        <v>0</v>
      </c>
      <c r="G62" t="s">
        <v>1</v>
      </c>
      <c r="H62" t="s">
        <v>2</v>
      </c>
      <c r="I62" t="s">
        <v>3</v>
      </c>
      <c r="J62" t="s">
        <v>4</v>
      </c>
      <c r="K62" t="s">
        <v>5</v>
      </c>
      <c r="L62" t="s">
        <v>12</v>
      </c>
      <c r="M62" t="s">
        <v>13</v>
      </c>
      <c r="N62" t="s">
        <v>14</v>
      </c>
      <c r="O62" t="s">
        <v>15</v>
      </c>
      <c r="P62" t="s">
        <v>18</v>
      </c>
    </row>
    <row r="63" spans="2:28" x14ac:dyDescent="0.3">
      <c r="B63" t="s">
        <v>21</v>
      </c>
      <c r="Q63" t="s">
        <v>16</v>
      </c>
      <c r="S63" t="s">
        <v>17</v>
      </c>
    </row>
    <row r="64" spans="2:28" x14ac:dyDescent="0.3">
      <c r="C64" t="s">
        <v>8</v>
      </c>
      <c r="F64" s="12">
        <v>10000</v>
      </c>
      <c r="G64" s="12">
        <v>200000</v>
      </c>
      <c r="H64" s="12">
        <v>350000</v>
      </c>
      <c r="I64" s="12">
        <v>200000</v>
      </c>
      <c r="J64" s="12">
        <v>75000</v>
      </c>
      <c r="K64" s="12">
        <v>20000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>
        <f>SUM(F64:P64)</f>
        <v>855000</v>
      </c>
      <c r="S64">
        <v>1000000</v>
      </c>
    </row>
    <row r="65" spans="2:16" x14ac:dyDescent="0.3">
      <c r="C65" t="s">
        <v>23</v>
      </c>
      <c r="F65">
        <f>F64</f>
        <v>10000</v>
      </c>
      <c r="G65">
        <f t="shared" ref="G65:P65" si="38">F65+G64</f>
        <v>210000</v>
      </c>
      <c r="H65">
        <f t="shared" si="38"/>
        <v>560000</v>
      </c>
      <c r="I65">
        <f t="shared" si="38"/>
        <v>760000</v>
      </c>
      <c r="J65">
        <f t="shared" si="38"/>
        <v>835000</v>
      </c>
      <c r="K65">
        <f t="shared" si="38"/>
        <v>855000</v>
      </c>
      <c r="L65">
        <f t="shared" si="38"/>
        <v>855000</v>
      </c>
      <c r="M65">
        <f t="shared" si="38"/>
        <v>855000</v>
      </c>
      <c r="N65">
        <f t="shared" si="38"/>
        <v>855000</v>
      </c>
      <c r="O65">
        <f t="shared" si="38"/>
        <v>855000</v>
      </c>
      <c r="P65">
        <f t="shared" si="38"/>
        <v>855000</v>
      </c>
    </row>
    <row r="66" spans="2:16" x14ac:dyDescent="0.3">
      <c r="C66" t="s">
        <v>29</v>
      </c>
      <c r="F66">
        <v>0</v>
      </c>
      <c r="G66">
        <v>0</v>
      </c>
      <c r="H66">
        <v>0</v>
      </c>
      <c r="I66">
        <f>F65</f>
        <v>10000</v>
      </c>
      <c r="J66">
        <f t="shared" ref="J66:P66" si="39">G65</f>
        <v>210000</v>
      </c>
      <c r="K66">
        <f t="shared" si="39"/>
        <v>560000</v>
      </c>
      <c r="L66">
        <f t="shared" si="39"/>
        <v>760000</v>
      </c>
      <c r="M66">
        <f t="shared" si="39"/>
        <v>835000</v>
      </c>
      <c r="N66">
        <f t="shared" si="39"/>
        <v>855000</v>
      </c>
      <c r="O66">
        <f t="shared" si="39"/>
        <v>855000</v>
      </c>
      <c r="P66">
        <f t="shared" si="39"/>
        <v>855000</v>
      </c>
    </row>
    <row r="67" spans="2:16" x14ac:dyDescent="0.3">
      <c r="C67" t="s">
        <v>6</v>
      </c>
      <c r="F67">
        <f t="shared" ref="F67:P67" si="40">F64*weekly_rate</f>
        <v>100</v>
      </c>
      <c r="G67">
        <f t="shared" si="40"/>
        <v>2000</v>
      </c>
      <c r="H67">
        <f t="shared" si="40"/>
        <v>3500</v>
      </c>
      <c r="I67">
        <f t="shared" si="40"/>
        <v>2000</v>
      </c>
      <c r="J67">
        <f t="shared" si="40"/>
        <v>750</v>
      </c>
      <c r="K67">
        <f t="shared" si="40"/>
        <v>200</v>
      </c>
      <c r="L67">
        <f t="shared" si="40"/>
        <v>0</v>
      </c>
      <c r="M67">
        <f t="shared" si="40"/>
        <v>0</v>
      </c>
      <c r="N67">
        <f t="shared" si="40"/>
        <v>0</v>
      </c>
      <c r="O67">
        <f t="shared" si="40"/>
        <v>0</v>
      </c>
      <c r="P67">
        <f t="shared" si="40"/>
        <v>0</v>
      </c>
    </row>
    <row r="68" spans="2:16" x14ac:dyDescent="0.3">
      <c r="C68" t="s">
        <v>30</v>
      </c>
      <c r="F68">
        <f t="shared" ref="F68:P68" si="41">F66*weekly_rate</f>
        <v>0</v>
      </c>
      <c r="G68">
        <f t="shared" si="41"/>
        <v>0</v>
      </c>
      <c r="H68">
        <f t="shared" si="41"/>
        <v>0</v>
      </c>
      <c r="I68">
        <f t="shared" si="41"/>
        <v>100</v>
      </c>
      <c r="J68">
        <f t="shared" si="41"/>
        <v>2100</v>
      </c>
      <c r="K68">
        <f t="shared" si="41"/>
        <v>5600</v>
      </c>
      <c r="L68">
        <f t="shared" si="41"/>
        <v>7600</v>
      </c>
      <c r="M68">
        <f t="shared" si="41"/>
        <v>8350</v>
      </c>
      <c r="N68">
        <f t="shared" si="41"/>
        <v>8550</v>
      </c>
      <c r="O68">
        <f t="shared" si="41"/>
        <v>8550</v>
      </c>
      <c r="P68">
        <f t="shared" si="41"/>
        <v>8550</v>
      </c>
    </row>
    <row r="70" spans="2:16" x14ac:dyDescent="0.3">
      <c r="C70" t="s">
        <v>41</v>
      </c>
      <c r="F70" s="14">
        <f>(F68)/(F65-F67)</f>
        <v>0</v>
      </c>
      <c r="G70" s="14">
        <f>(G68)/(G65-G67)</f>
        <v>0</v>
      </c>
      <c r="H70" s="14">
        <f t="shared" ref="H70:P70" si="42">(H68)/(H65-H67)</f>
        <v>0</v>
      </c>
      <c r="I70" s="14">
        <f t="shared" si="42"/>
        <v>1.3192612137203166E-4</v>
      </c>
      <c r="J70" s="14">
        <f t="shared" si="42"/>
        <v>2.5172310458495654E-3</v>
      </c>
      <c r="K70" s="14">
        <f t="shared" si="42"/>
        <v>6.5512400561534862E-3</v>
      </c>
      <c r="L70" s="14">
        <f t="shared" si="42"/>
        <v>8.8888888888888889E-3</v>
      </c>
      <c r="M70" s="14">
        <f t="shared" si="42"/>
        <v>9.7660818713450285E-3</v>
      </c>
      <c r="N70" s="14">
        <f t="shared" si="42"/>
        <v>0.01</v>
      </c>
      <c r="O70" s="14">
        <f t="shared" si="42"/>
        <v>0.01</v>
      </c>
      <c r="P70" s="14">
        <f t="shared" si="42"/>
        <v>0.01</v>
      </c>
    </row>
    <row r="71" spans="2:16" x14ac:dyDescent="0.3">
      <c r="C71" t="s">
        <v>26</v>
      </c>
    </row>
    <row r="74" spans="2:16" x14ac:dyDescent="0.3">
      <c r="B74" t="s">
        <v>22</v>
      </c>
    </row>
    <row r="75" spans="2:16" x14ac:dyDescent="0.3">
      <c r="C75" t="s">
        <v>9</v>
      </c>
      <c r="F75">
        <f t="shared" ref="F75:P75" si="43">$S$9-F65</f>
        <v>990000</v>
      </c>
      <c r="G75">
        <f t="shared" si="43"/>
        <v>790000</v>
      </c>
      <c r="H75">
        <f t="shared" si="43"/>
        <v>440000</v>
      </c>
      <c r="I75">
        <f t="shared" si="43"/>
        <v>240000</v>
      </c>
      <c r="J75">
        <f t="shared" si="43"/>
        <v>165000</v>
      </c>
      <c r="K75">
        <f t="shared" si="43"/>
        <v>145000</v>
      </c>
      <c r="L75">
        <f t="shared" si="43"/>
        <v>145000</v>
      </c>
      <c r="M75">
        <f t="shared" si="43"/>
        <v>145000</v>
      </c>
      <c r="N75">
        <f t="shared" si="43"/>
        <v>145000</v>
      </c>
      <c r="O75">
        <f t="shared" si="43"/>
        <v>145000</v>
      </c>
      <c r="P75">
        <f t="shared" si="43"/>
        <v>145000</v>
      </c>
    </row>
    <row r="76" spans="2:16" x14ac:dyDescent="0.3">
      <c r="C76" t="s">
        <v>10</v>
      </c>
      <c r="F76">
        <f t="shared" ref="F76" si="44">F75*weekly_rate</f>
        <v>9900</v>
      </c>
      <c r="G76">
        <f t="shared" ref="G76" si="45">G75*weekly_rate</f>
        <v>7900</v>
      </c>
      <c r="H76">
        <f t="shared" ref="H76" si="46">H75*weekly_rate</f>
        <v>4400</v>
      </c>
      <c r="I76">
        <f t="shared" ref="I76" si="47">I75*weekly_rate</f>
        <v>2400</v>
      </c>
      <c r="J76">
        <f t="shared" ref="J76" si="48">J75*weekly_rate</f>
        <v>1650</v>
      </c>
      <c r="K76">
        <f t="shared" ref="K76" si="49">K75*weekly_rate</f>
        <v>1450</v>
      </c>
      <c r="L76">
        <f t="shared" ref="L76" si="50">L75*weekly_rate</f>
        <v>1450</v>
      </c>
      <c r="M76">
        <f t="shared" ref="M76" si="51">M75*weekly_rate</f>
        <v>1450</v>
      </c>
      <c r="N76">
        <f t="shared" ref="N76" si="52">N75*weekly_rate</f>
        <v>1450</v>
      </c>
      <c r="O76">
        <f t="shared" ref="O76" si="53">O75*weekly_rate</f>
        <v>1450</v>
      </c>
      <c r="P76">
        <f t="shared" ref="P76" si="54">P75*weekly_rate</f>
        <v>1450</v>
      </c>
    </row>
    <row r="77" spans="2:16" x14ac:dyDescent="0.3">
      <c r="C77" t="s">
        <v>11</v>
      </c>
      <c r="F77">
        <f>F76</f>
        <v>9900</v>
      </c>
      <c r="G77">
        <f>G76+F77</f>
        <v>17800</v>
      </c>
      <c r="H77">
        <f t="shared" ref="H77" si="55">H76+G77</f>
        <v>22200</v>
      </c>
      <c r="I77">
        <f t="shared" ref="I77" si="56">I76+H77</f>
        <v>24600</v>
      </c>
      <c r="J77">
        <f t="shared" ref="J77" si="57">J76+I77</f>
        <v>26250</v>
      </c>
      <c r="K77">
        <f t="shared" ref="K77" si="58">K76+J77</f>
        <v>27700</v>
      </c>
      <c r="L77">
        <f t="shared" ref="L77" si="59">L76+K77</f>
        <v>29150</v>
      </c>
      <c r="M77">
        <f t="shared" ref="M77" si="60">M76+L77</f>
        <v>30600</v>
      </c>
      <c r="N77">
        <f t="shared" ref="N77" si="61">N76+M77</f>
        <v>32050</v>
      </c>
      <c r="O77">
        <f t="shared" ref="O77" si="62">O76+N77</f>
        <v>33500</v>
      </c>
      <c r="P77">
        <f t="shared" ref="P77" si="63">P76+O77</f>
        <v>34950</v>
      </c>
    </row>
    <row r="79" spans="2:16" x14ac:dyDescent="0.3">
      <c r="C79" t="s">
        <v>40</v>
      </c>
      <c r="F79" s="2">
        <f>F76/F75</f>
        <v>0.01</v>
      </c>
      <c r="G79" s="2">
        <f t="shared" ref="G79:P79" si="64">G76/G75</f>
        <v>0.01</v>
      </c>
      <c r="H79" s="2">
        <f t="shared" si="64"/>
        <v>0.01</v>
      </c>
      <c r="I79" s="2">
        <f t="shared" si="64"/>
        <v>0.01</v>
      </c>
      <c r="J79" s="2">
        <f t="shared" si="64"/>
        <v>0.01</v>
      </c>
      <c r="K79" s="2">
        <f t="shared" si="64"/>
        <v>0.01</v>
      </c>
      <c r="L79" s="2">
        <f t="shared" si="64"/>
        <v>0.01</v>
      </c>
      <c r="M79" s="2">
        <f t="shared" si="64"/>
        <v>0.01</v>
      </c>
      <c r="N79" s="2">
        <f t="shared" si="64"/>
        <v>0.01</v>
      </c>
      <c r="O79" s="2">
        <f t="shared" si="64"/>
        <v>0.01</v>
      </c>
      <c r="P79" s="2">
        <f t="shared" si="64"/>
        <v>0.01</v>
      </c>
    </row>
    <row r="82" spans="3:16" x14ac:dyDescent="0.3">
      <c r="C82" t="s">
        <v>33</v>
      </c>
      <c r="F82" s="3">
        <f t="shared" ref="F82:N82" si="65">(1-F70/F79)</f>
        <v>1</v>
      </c>
      <c r="G82" s="3">
        <f t="shared" si="65"/>
        <v>1</v>
      </c>
      <c r="H82" s="3">
        <f t="shared" si="65"/>
        <v>1</v>
      </c>
      <c r="I82" s="3">
        <f t="shared" si="65"/>
        <v>0.98680738786279687</v>
      </c>
      <c r="J82" s="3">
        <f t="shared" si="65"/>
        <v>0.74827689541504339</v>
      </c>
      <c r="K82" s="3">
        <f t="shared" si="65"/>
        <v>0.34487599438465144</v>
      </c>
      <c r="L82" s="3">
        <f t="shared" si="65"/>
        <v>0.11111111111111116</v>
      </c>
      <c r="M82" s="3">
        <f t="shared" si="65"/>
        <v>2.3391812865497186E-2</v>
      </c>
      <c r="N82" s="3">
        <f t="shared" si="65"/>
        <v>0</v>
      </c>
      <c r="O82" s="3">
        <f>(1-O70/O79)</f>
        <v>0</v>
      </c>
      <c r="P82" s="3">
        <f t="shared" ref="P82" si="66">(1-P70/P79)</f>
        <v>0</v>
      </c>
    </row>
    <row r="84" spans="3:16" x14ac:dyDescent="0.3">
      <c r="C84" t="s">
        <v>42</v>
      </c>
      <c r="F84" s="2">
        <f>F79</f>
        <v>0.01</v>
      </c>
      <c r="G84" s="2">
        <f t="shared" ref="G84:P84" si="67">G79</f>
        <v>0.01</v>
      </c>
      <c r="H84" s="2">
        <f t="shared" si="67"/>
        <v>0.01</v>
      </c>
      <c r="I84" s="2">
        <f t="shared" si="67"/>
        <v>0.01</v>
      </c>
      <c r="J84" s="2">
        <f t="shared" si="67"/>
        <v>0.01</v>
      </c>
      <c r="K84" s="2">
        <f t="shared" si="67"/>
        <v>0.01</v>
      </c>
      <c r="L84" s="2">
        <f t="shared" si="67"/>
        <v>0.01</v>
      </c>
      <c r="M84" s="2">
        <f t="shared" si="67"/>
        <v>0.01</v>
      </c>
      <c r="N84" s="2">
        <f t="shared" si="67"/>
        <v>0.01</v>
      </c>
      <c r="O84" s="2">
        <f t="shared" si="67"/>
        <v>0.01</v>
      </c>
      <c r="P84" s="2">
        <f t="shared" si="67"/>
        <v>0.01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63F33-DAA5-4900-BEB7-90C64664CEA8}">
  <dimension ref="B1:AD82"/>
  <sheetViews>
    <sheetView tabSelected="1" zoomScale="70" zoomScaleNormal="70" workbookViewId="0">
      <selection activeCell="Q11" sqref="Q11"/>
    </sheetView>
  </sheetViews>
  <sheetFormatPr defaultRowHeight="14.4" x14ac:dyDescent="0.3"/>
  <cols>
    <col min="6" max="16" width="11.88671875" customWidth="1"/>
  </cols>
  <sheetData>
    <row r="1" spans="2:19" ht="18" x14ac:dyDescent="0.35">
      <c r="B1" s="4" t="s">
        <v>35</v>
      </c>
      <c r="C1" s="4"/>
      <c r="D1" s="4"/>
      <c r="E1" s="4"/>
      <c r="F1" s="4"/>
      <c r="G1" s="4"/>
      <c r="H1" s="4"/>
      <c r="I1" s="4"/>
      <c r="J1" s="4"/>
      <c r="K1" s="4"/>
    </row>
    <row r="2" spans="2:19" ht="18" x14ac:dyDescent="0.35">
      <c r="B2" s="4" t="s">
        <v>19</v>
      </c>
      <c r="C2" s="4"/>
      <c r="D2" s="4"/>
      <c r="E2" s="4"/>
      <c r="F2" s="4"/>
      <c r="G2" s="4"/>
      <c r="H2" s="4"/>
      <c r="I2" s="4"/>
      <c r="J2" s="4"/>
      <c r="K2" s="4"/>
    </row>
    <row r="3" spans="2:19" s="6" customFormat="1" x14ac:dyDescent="0.3">
      <c r="C3" s="6" t="s">
        <v>20</v>
      </c>
    </row>
    <row r="4" spans="2:19" s="6" customFormat="1" x14ac:dyDescent="0.3">
      <c r="C4" s="6" t="s">
        <v>7</v>
      </c>
      <c r="D4" s="9">
        <v>0.01</v>
      </c>
      <c r="E4" s="10"/>
      <c r="F4" s="6" t="s">
        <v>34</v>
      </c>
      <c r="I4" s="11">
        <v>1.2500000000000001E-2</v>
      </c>
    </row>
    <row r="5" spans="2:19" x14ac:dyDescent="0.3">
      <c r="D5" s="5"/>
      <c r="E5" s="1"/>
      <c r="I5" s="2"/>
    </row>
    <row r="6" spans="2:19" x14ac:dyDescent="0.3">
      <c r="D6" s="5"/>
      <c r="E6" s="1"/>
      <c r="I6" s="2"/>
    </row>
    <row r="7" spans="2:19" ht="18" x14ac:dyDescent="0.35">
      <c r="B7" s="4" t="s">
        <v>46</v>
      </c>
      <c r="C7" s="4"/>
      <c r="D7" s="4"/>
      <c r="E7" s="4"/>
      <c r="F7" s="4"/>
      <c r="G7" s="4"/>
      <c r="H7" s="4"/>
      <c r="I7" s="4"/>
    </row>
    <row r="8" spans="2:19" x14ac:dyDescent="0.3">
      <c r="F8" s="1"/>
    </row>
    <row r="9" spans="2:19" x14ac:dyDescent="0.3">
      <c r="F9" t="s">
        <v>0</v>
      </c>
      <c r="G9" t="s">
        <v>1</v>
      </c>
      <c r="H9" t="s">
        <v>2</v>
      </c>
      <c r="I9" t="s">
        <v>3</v>
      </c>
      <c r="J9" t="s">
        <v>4</v>
      </c>
      <c r="K9" t="s">
        <v>5</v>
      </c>
      <c r="L9" t="s">
        <v>12</v>
      </c>
      <c r="M9" t="s">
        <v>13</v>
      </c>
      <c r="N9" t="s">
        <v>14</v>
      </c>
      <c r="O9" t="s">
        <v>15</v>
      </c>
      <c r="P9" t="s">
        <v>18</v>
      </c>
    </row>
    <row r="10" spans="2:19" x14ac:dyDescent="0.3">
      <c r="B10" t="s">
        <v>21</v>
      </c>
      <c r="Q10" t="s">
        <v>16</v>
      </c>
      <c r="S10" t="s">
        <v>17</v>
      </c>
    </row>
    <row r="11" spans="2:19" x14ac:dyDescent="0.3">
      <c r="C11" t="s">
        <v>8</v>
      </c>
      <c r="F11" s="12">
        <v>10000</v>
      </c>
      <c r="G11" s="12">
        <v>200000</v>
      </c>
      <c r="H11" s="12">
        <v>350000</v>
      </c>
      <c r="I11" s="12">
        <v>200000</v>
      </c>
      <c r="J11" s="12">
        <v>75000</v>
      </c>
      <c r="K11" s="12">
        <v>20000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>
        <f>SUM(F11:P11)</f>
        <v>855000</v>
      </c>
      <c r="S11">
        <v>1000000</v>
      </c>
    </row>
    <row r="12" spans="2:19" x14ac:dyDescent="0.3">
      <c r="C12" t="s">
        <v>23</v>
      </c>
      <c r="F12" s="12">
        <f>F11</f>
        <v>10000</v>
      </c>
      <c r="G12" s="12">
        <f t="shared" ref="G12:P12" si="0">F12+G11</f>
        <v>210000</v>
      </c>
      <c r="H12" s="12">
        <f t="shared" si="0"/>
        <v>560000</v>
      </c>
      <c r="I12" s="12">
        <f t="shared" si="0"/>
        <v>760000</v>
      </c>
      <c r="J12" s="12">
        <f t="shared" si="0"/>
        <v>835000</v>
      </c>
      <c r="K12" s="12">
        <f t="shared" si="0"/>
        <v>855000</v>
      </c>
      <c r="L12" s="12">
        <f t="shared" si="0"/>
        <v>855000</v>
      </c>
      <c r="M12" s="12">
        <f t="shared" si="0"/>
        <v>855000</v>
      </c>
      <c r="N12" s="12">
        <f t="shared" si="0"/>
        <v>855000</v>
      </c>
      <c r="O12" s="12">
        <f t="shared" si="0"/>
        <v>855000</v>
      </c>
      <c r="P12" s="12">
        <f t="shared" si="0"/>
        <v>855000</v>
      </c>
    </row>
    <row r="13" spans="2:19" x14ac:dyDescent="0.3">
      <c r="C13" t="s">
        <v>24</v>
      </c>
      <c r="F13" s="12">
        <v>0</v>
      </c>
      <c r="G13" s="12">
        <f t="shared" ref="G13:P13" si="1">F11+F13</f>
        <v>10000</v>
      </c>
      <c r="H13" s="12">
        <f t="shared" si="1"/>
        <v>210000</v>
      </c>
      <c r="I13" s="12">
        <f t="shared" si="1"/>
        <v>560000</v>
      </c>
      <c r="J13" s="12">
        <f t="shared" si="1"/>
        <v>760000</v>
      </c>
      <c r="K13" s="12">
        <f t="shared" si="1"/>
        <v>835000</v>
      </c>
      <c r="L13" s="12">
        <f t="shared" si="1"/>
        <v>855000</v>
      </c>
      <c r="M13" s="12">
        <f t="shared" si="1"/>
        <v>855000</v>
      </c>
      <c r="N13" s="12">
        <f t="shared" si="1"/>
        <v>855000</v>
      </c>
      <c r="O13" s="12">
        <f t="shared" si="1"/>
        <v>855000</v>
      </c>
      <c r="P13" s="12">
        <f t="shared" si="1"/>
        <v>855000</v>
      </c>
    </row>
    <row r="14" spans="2:19" x14ac:dyDescent="0.3">
      <c r="C14" t="s">
        <v>6</v>
      </c>
      <c r="F14" s="12">
        <f t="shared" ref="F14:P14" si="2">F11*vaxxed_infection_rate</f>
        <v>125</v>
      </c>
      <c r="G14" s="12">
        <f t="shared" si="2"/>
        <v>2500</v>
      </c>
      <c r="H14" s="12">
        <f t="shared" si="2"/>
        <v>4375</v>
      </c>
      <c r="I14" s="12">
        <f t="shared" si="2"/>
        <v>2500</v>
      </c>
      <c r="J14" s="12">
        <f t="shared" si="2"/>
        <v>937.5</v>
      </c>
      <c r="K14" s="12">
        <f t="shared" si="2"/>
        <v>250</v>
      </c>
      <c r="L14" s="12">
        <f t="shared" si="2"/>
        <v>0</v>
      </c>
      <c r="M14" s="12">
        <f t="shared" si="2"/>
        <v>0</v>
      </c>
      <c r="N14" s="12">
        <f t="shared" si="2"/>
        <v>0</v>
      </c>
      <c r="O14" s="12">
        <f t="shared" si="2"/>
        <v>0</v>
      </c>
      <c r="P14" s="12">
        <f t="shared" si="2"/>
        <v>0</v>
      </c>
    </row>
    <row r="15" spans="2:19" x14ac:dyDescent="0.3">
      <c r="C15" t="s">
        <v>25</v>
      </c>
      <c r="F15" s="12">
        <f t="shared" ref="F15:P15" si="3">F13*vaxxed_infection_rate</f>
        <v>0</v>
      </c>
      <c r="G15" s="12">
        <f t="shared" si="3"/>
        <v>125</v>
      </c>
      <c r="H15" s="12">
        <f t="shared" si="3"/>
        <v>2625</v>
      </c>
      <c r="I15" s="12">
        <f t="shared" si="3"/>
        <v>7000</v>
      </c>
      <c r="J15" s="12">
        <f t="shared" si="3"/>
        <v>9500</v>
      </c>
      <c r="K15" s="12">
        <f t="shared" si="3"/>
        <v>10437.5</v>
      </c>
      <c r="L15" s="12">
        <f t="shared" si="3"/>
        <v>10687.5</v>
      </c>
      <c r="M15" s="12">
        <f t="shared" si="3"/>
        <v>10687.5</v>
      </c>
      <c r="N15" s="12">
        <f t="shared" si="3"/>
        <v>10687.5</v>
      </c>
      <c r="O15" s="12">
        <f t="shared" si="3"/>
        <v>10687.5</v>
      </c>
      <c r="P15" s="12">
        <f t="shared" si="3"/>
        <v>10687.5</v>
      </c>
    </row>
    <row r="17" spans="2:16" x14ac:dyDescent="0.3">
      <c r="C17" t="s">
        <v>37</v>
      </c>
      <c r="F17" s="14">
        <f>(F15)/(F12-F14)</f>
        <v>0</v>
      </c>
      <c r="G17" s="14">
        <f>(G15)/(G12-G14)</f>
        <v>6.0240963855421692E-4</v>
      </c>
      <c r="H17" s="14">
        <f t="shared" ref="H17:P17" si="4">(H15)/(H12-H14)</f>
        <v>4.7244094488188976E-3</v>
      </c>
      <c r="I17" s="14">
        <f t="shared" si="4"/>
        <v>9.240924092409241E-3</v>
      </c>
      <c r="J17" s="14">
        <f t="shared" si="4"/>
        <v>1.1390033720494568E-2</v>
      </c>
      <c r="K17" s="14">
        <f t="shared" si="4"/>
        <v>1.221117285756069E-2</v>
      </c>
      <c r="L17" s="14">
        <f t="shared" si="4"/>
        <v>1.2500000000000001E-2</v>
      </c>
      <c r="M17" s="14">
        <f t="shared" si="4"/>
        <v>1.2500000000000001E-2</v>
      </c>
      <c r="N17" s="14">
        <f t="shared" si="4"/>
        <v>1.2500000000000001E-2</v>
      </c>
      <c r="O17" s="14">
        <f t="shared" si="4"/>
        <v>1.2500000000000001E-2</v>
      </c>
      <c r="P17" s="14">
        <f t="shared" si="4"/>
        <v>1.2500000000000001E-2</v>
      </c>
    </row>
    <row r="18" spans="2:16" x14ac:dyDescent="0.3">
      <c r="C18" t="s">
        <v>26</v>
      </c>
    </row>
    <row r="21" spans="2:16" x14ac:dyDescent="0.3">
      <c r="B21" t="s">
        <v>22</v>
      </c>
    </row>
    <row r="22" spans="2:16" x14ac:dyDescent="0.3">
      <c r="C22" t="s">
        <v>9</v>
      </c>
      <c r="F22">
        <f t="shared" ref="F22:P22" si="5">$S$11-F12</f>
        <v>990000</v>
      </c>
      <c r="G22">
        <f t="shared" si="5"/>
        <v>790000</v>
      </c>
      <c r="H22">
        <f t="shared" si="5"/>
        <v>440000</v>
      </c>
      <c r="I22">
        <f t="shared" si="5"/>
        <v>240000</v>
      </c>
      <c r="J22">
        <f t="shared" si="5"/>
        <v>165000</v>
      </c>
      <c r="K22">
        <f t="shared" si="5"/>
        <v>145000</v>
      </c>
      <c r="L22">
        <f t="shared" si="5"/>
        <v>145000</v>
      </c>
      <c r="M22">
        <f t="shared" si="5"/>
        <v>145000</v>
      </c>
      <c r="N22">
        <f t="shared" si="5"/>
        <v>145000</v>
      </c>
      <c r="O22">
        <f t="shared" si="5"/>
        <v>145000</v>
      </c>
      <c r="P22">
        <f t="shared" si="5"/>
        <v>145000</v>
      </c>
    </row>
    <row r="23" spans="2:16" x14ac:dyDescent="0.3">
      <c r="C23" t="s">
        <v>10</v>
      </c>
      <c r="F23">
        <f t="shared" ref="F23:P23" si="6">F22*infection_rate</f>
        <v>9900</v>
      </c>
      <c r="G23">
        <f t="shared" si="6"/>
        <v>7900</v>
      </c>
      <c r="H23">
        <f t="shared" si="6"/>
        <v>4400</v>
      </c>
      <c r="I23">
        <f t="shared" si="6"/>
        <v>2400</v>
      </c>
      <c r="J23">
        <f t="shared" si="6"/>
        <v>1650</v>
      </c>
      <c r="K23">
        <f t="shared" si="6"/>
        <v>1450</v>
      </c>
      <c r="L23">
        <f t="shared" si="6"/>
        <v>1450</v>
      </c>
      <c r="M23">
        <f t="shared" si="6"/>
        <v>1450</v>
      </c>
      <c r="N23">
        <f t="shared" si="6"/>
        <v>1450</v>
      </c>
      <c r="O23">
        <f t="shared" si="6"/>
        <v>1450</v>
      </c>
      <c r="P23">
        <f t="shared" si="6"/>
        <v>1450</v>
      </c>
    </row>
    <row r="24" spans="2:16" x14ac:dyDescent="0.3">
      <c r="C24" t="s">
        <v>11</v>
      </c>
      <c r="F24">
        <f>F23</f>
        <v>9900</v>
      </c>
      <c r="G24">
        <f>G23+F24</f>
        <v>17800</v>
      </c>
      <c r="H24">
        <f t="shared" ref="H24:P24" si="7">H23+G24</f>
        <v>22200</v>
      </c>
      <c r="I24">
        <f t="shared" si="7"/>
        <v>24600</v>
      </c>
      <c r="J24">
        <f t="shared" si="7"/>
        <v>26250</v>
      </c>
      <c r="K24">
        <f t="shared" si="7"/>
        <v>27700</v>
      </c>
      <c r="L24">
        <f t="shared" si="7"/>
        <v>29150</v>
      </c>
      <c r="M24">
        <f t="shared" si="7"/>
        <v>30600</v>
      </c>
      <c r="N24">
        <f t="shared" si="7"/>
        <v>32050</v>
      </c>
      <c r="O24">
        <f t="shared" si="7"/>
        <v>33500</v>
      </c>
      <c r="P24">
        <f t="shared" si="7"/>
        <v>34950</v>
      </c>
    </row>
    <row r="26" spans="2:16" x14ac:dyDescent="0.3">
      <c r="C26" t="s">
        <v>36</v>
      </c>
      <c r="F26" s="2">
        <f>F23/F22</f>
        <v>0.01</v>
      </c>
      <c r="G26" s="2">
        <f t="shared" ref="G26:P26" si="8">G23/G22</f>
        <v>0.01</v>
      </c>
      <c r="H26" s="2">
        <f t="shared" si="8"/>
        <v>0.01</v>
      </c>
      <c r="I26" s="2">
        <f t="shared" si="8"/>
        <v>0.01</v>
      </c>
      <c r="J26" s="2">
        <f t="shared" si="8"/>
        <v>0.01</v>
      </c>
      <c r="K26" s="2">
        <f t="shared" si="8"/>
        <v>0.01</v>
      </c>
      <c r="L26" s="2">
        <f t="shared" si="8"/>
        <v>0.01</v>
      </c>
      <c r="M26" s="2">
        <f t="shared" si="8"/>
        <v>0.01</v>
      </c>
      <c r="N26" s="2">
        <f t="shared" si="8"/>
        <v>0.01</v>
      </c>
      <c r="O26" s="2">
        <f t="shared" si="8"/>
        <v>0.01</v>
      </c>
      <c r="P26" s="2">
        <f t="shared" si="8"/>
        <v>0.01</v>
      </c>
    </row>
    <row r="29" spans="2:16" x14ac:dyDescent="0.3">
      <c r="C29" t="s">
        <v>31</v>
      </c>
      <c r="F29" s="3">
        <f t="shared" ref="F29:P29" si="9">(1-F17/F26)</f>
        <v>1</v>
      </c>
      <c r="G29" s="3">
        <f t="shared" si="9"/>
        <v>0.93975903614457834</v>
      </c>
      <c r="H29" s="3">
        <f t="shared" si="9"/>
        <v>0.52755905511811019</v>
      </c>
      <c r="I29" s="3">
        <f t="shared" si="9"/>
        <v>7.5907590759075938E-2</v>
      </c>
      <c r="J29" s="3">
        <f t="shared" si="9"/>
        <v>-0.13900337204945679</v>
      </c>
      <c r="K29" s="3">
        <f t="shared" si="9"/>
        <v>-0.22111728575606904</v>
      </c>
      <c r="L29" s="3">
        <f t="shared" si="9"/>
        <v>-0.25</v>
      </c>
      <c r="M29" s="3">
        <f t="shared" si="9"/>
        <v>-0.25</v>
      </c>
      <c r="N29" s="3">
        <f t="shared" si="9"/>
        <v>-0.25</v>
      </c>
      <c r="O29" s="3">
        <f>(1-O17/O26)</f>
        <v>-0.25</v>
      </c>
      <c r="P29" s="3">
        <f t="shared" si="9"/>
        <v>-0.25</v>
      </c>
    </row>
    <row r="32" spans="2:16" ht="18" x14ac:dyDescent="0.35">
      <c r="B32" s="4" t="s">
        <v>44</v>
      </c>
      <c r="C32" s="4"/>
      <c r="D32" s="4"/>
      <c r="E32" s="4"/>
      <c r="F32" s="4"/>
      <c r="G32" s="4"/>
      <c r="H32" s="4"/>
      <c r="I32" s="4"/>
    </row>
    <row r="34" spans="2:19" x14ac:dyDescent="0.3">
      <c r="F34" t="s">
        <v>0</v>
      </c>
      <c r="G34" t="s">
        <v>1</v>
      </c>
      <c r="H34" t="s">
        <v>2</v>
      </c>
      <c r="I34" t="s">
        <v>3</v>
      </c>
      <c r="J34" t="s">
        <v>4</v>
      </c>
      <c r="K34" t="s">
        <v>5</v>
      </c>
      <c r="L34" t="s">
        <v>12</v>
      </c>
      <c r="M34" t="s">
        <v>13</v>
      </c>
      <c r="N34" t="s">
        <v>14</v>
      </c>
      <c r="O34" t="s">
        <v>15</v>
      </c>
      <c r="P34" t="s">
        <v>18</v>
      </c>
    </row>
    <row r="35" spans="2:19" x14ac:dyDescent="0.3">
      <c r="B35" t="s">
        <v>21</v>
      </c>
      <c r="Q35" t="s">
        <v>16</v>
      </c>
      <c r="S35" t="s">
        <v>17</v>
      </c>
    </row>
    <row r="36" spans="2:19" x14ac:dyDescent="0.3">
      <c r="C36" t="s">
        <v>8</v>
      </c>
      <c r="F36" s="12">
        <v>10000</v>
      </c>
      <c r="G36" s="12">
        <v>200000</v>
      </c>
      <c r="H36" s="12">
        <v>350000</v>
      </c>
      <c r="I36" s="12">
        <v>200000</v>
      </c>
      <c r="J36" s="12">
        <v>75000</v>
      </c>
      <c r="K36" s="12">
        <v>20000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>
        <f>SUM(F36:P36)</f>
        <v>855000</v>
      </c>
      <c r="S36">
        <v>110000</v>
      </c>
    </row>
    <row r="37" spans="2:19" x14ac:dyDescent="0.3">
      <c r="C37" t="s">
        <v>23</v>
      </c>
      <c r="F37">
        <f>F36</f>
        <v>10000</v>
      </c>
      <c r="G37">
        <f t="shared" ref="G37" si="10">F37+G36</f>
        <v>210000</v>
      </c>
      <c r="H37">
        <f t="shared" ref="H37" si="11">G37+H36</f>
        <v>560000</v>
      </c>
      <c r="I37">
        <f t="shared" ref="I37" si="12">H37+I36</f>
        <v>760000</v>
      </c>
      <c r="J37">
        <f t="shared" ref="J37" si="13">I37+J36</f>
        <v>835000</v>
      </c>
      <c r="K37">
        <f t="shared" ref="K37" si="14">J37+K36</f>
        <v>855000</v>
      </c>
      <c r="L37">
        <f t="shared" ref="L37" si="15">K37+L36</f>
        <v>855000</v>
      </c>
      <c r="M37">
        <f t="shared" ref="M37" si="16">L37+M36</f>
        <v>855000</v>
      </c>
      <c r="N37">
        <f t="shared" ref="N37" si="17">M37+N36</f>
        <v>855000</v>
      </c>
      <c r="O37">
        <f t="shared" ref="O37" si="18">N37+O36</f>
        <v>855000</v>
      </c>
      <c r="P37">
        <f t="shared" ref="P37" si="19">O37+P36</f>
        <v>855000</v>
      </c>
    </row>
    <row r="38" spans="2:19" x14ac:dyDescent="0.3">
      <c r="C38" t="s">
        <v>27</v>
      </c>
      <c r="F38">
        <v>0</v>
      </c>
      <c r="G38">
        <v>0</v>
      </c>
      <c r="H38">
        <f>F36+F38</f>
        <v>10000</v>
      </c>
      <c r="I38">
        <f t="shared" ref="I38:P38" si="20">G36+H38</f>
        <v>210000</v>
      </c>
      <c r="J38">
        <f t="shared" si="20"/>
        <v>560000</v>
      </c>
      <c r="K38">
        <f t="shared" si="20"/>
        <v>760000</v>
      </c>
      <c r="L38">
        <f t="shared" si="20"/>
        <v>835000</v>
      </c>
      <c r="M38">
        <f t="shared" si="20"/>
        <v>855000</v>
      </c>
      <c r="N38">
        <f t="shared" si="20"/>
        <v>855000</v>
      </c>
      <c r="O38">
        <f t="shared" si="20"/>
        <v>855000</v>
      </c>
      <c r="P38">
        <f t="shared" si="20"/>
        <v>855000</v>
      </c>
    </row>
    <row r="39" spans="2:19" x14ac:dyDescent="0.3">
      <c r="C39" t="s">
        <v>6</v>
      </c>
      <c r="F39">
        <f t="shared" ref="F39:P39" si="21">F36*vaxxed_infection_rate</f>
        <v>125</v>
      </c>
      <c r="G39">
        <f t="shared" si="21"/>
        <v>2500</v>
      </c>
      <c r="H39">
        <f t="shared" si="21"/>
        <v>4375</v>
      </c>
      <c r="I39">
        <f t="shared" si="21"/>
        <v>2500</v>
      </c>
      <c r="J39">
        <f t="shared" si="21"/>
        <v>937.5</v>
      </c>
      <c r="K39">
        <f t="shared" si="21"/>
        <v>250</v>
      </c>
      <c r="L39">
        <f t="shared" si="21"/>
        <v>0</v>
      </c>
      <c r="M39">
        <f t="shared" si="21"/>
        <v>0</v>
      </c>
      <c r="N39">
        <f t="shared" si="21"/>
        <v>0</v>
      </c>
      <c r="O39">
        <f t="shared" si="21"/>
        <v>0</v>
      </c>
      <c r="P39">
        <f t="shared" si="21"/>
        <v>0</v>
      </c>
    </row>
    <row r="40" spans="2:19" x14ac:dyDescent="0.3">
      <c r="C40" t="s">
        <v>28</v>
      </c>
      <c r="F40">
        <f t="shared" ref="F40:P40" si="22">F38*vaxxed_infection_rate</f>
        <v>0</v>
      </c>
      <c r="G40">
        <f t="shared" si="22"/>
        <v>0</v>
      </c>
      <c r="H40">
        <f t="shared" si="22"/>
        <v>125</v>
      </c>
      <c r="I40">
        <f t="shared" si="22"/>
        <v>2625</v>
      </c>
      <c r="J40">
        <f t="shared" si="22"/>
        <v>7000</v>
      </c>
      <c r="K40">
        <f t="shared" si="22"/>
        <v>9500</v>
      </c>
      <c r="L40">
        <f t="shared" si="22"/>
        <v>10437.5</v>
      </c>
      <c r="M40">
        <f t="shared" si="22"/>
        <v>10687.5</v>
      </c>
      <c r="N40">
        <f t="shared" si="22"/>
        <v>10687.5</v>
      </c>
      <c r="O40">
        <f t="shared" si="22"/>
        <v>10687.5</v>
      </c>
      <c r="P40">
        <f t="shared" si="22"/>
        <v>10687.5</v>
      </c>
    </row>
    <row r="42" spans="2:19" x14ac:dyDescent="0.3">
      <c r="C42" t="s">
        <v>38</v>
      </c>
      <c r="F42" s="14">
        <f>(F40)/(F37-F39)</f>
        <v>0</v>
      </c>
      <c r="G42" s="14">
        <f>(G40)/(G37-G39)</f>
        <v>0</v>
      </c>
      <c r="H42" s="14">
        <f t="shared" ref="H42:P42" si="23">(H40)/(H37-H39)</f>
        <v>2.2497187851518559E-4</v>
      </c>
      <c r="I42" s="14">
        <f t="shared" si="23"/>
        <v>3.4653465346534654E-3</v>
      </c>
      <c r="J42" s="14">
        <f t="shared" si="23"/>
        <v>8.3926564256275767E-3</v>
      </c>
      <c r="K42" s="14">
        <f t="shared" si="23"/>
        <v>1.1114360924246856E-2</v>
      </c>
      <c r="L42" s="14">
        <f t="shared" si="23"/>
        <v>1.2207602339181287E-2</v>
      </c>
      <c r="M42" s="14">
        <f t="shared" si="23"/>
        <v>1.2500000000000001E-2</v>
      </c>
      <c r="N42" s="14">
        <f t="shared" si="23"/>
        <v>1.2500000000000001E-2</v>
      </c>
      <c r="O42" s="14">
        <f t="shared" si="23"/>
        <v>1.2500000000000001E-2</v>
      </c>
      <c r="P42" s="14">
        <f t="shared" si="23"/>
        <v>1.2500000000000001E-2</v>
      </c>
    </row>
    <row r="43" spans="2:19" x14ac:dyDescent="0.3">
      <c r="C43" t="s">
        <v>26</v>
      </c>
    </row>
    <row r="46" spans="2:19" x14ac:dyDescent="0.3">
      <c r="B46" t="s">
        <v>22</v>
      </c>
    </row>
    <row r="47" spans="2:19" x14ac:dyDescent="0.3">
      <c r="C47" t="s">
        <v>9</v>
      </c>
      <c r="F47">
        <f t="shared" ref="F47:P47" si="24">$S$11-F37</f>
        <v>990000</v>
      </c>
      <c r="G47">
        <f>$S$11-G37</f>
        <v>790000</v>
      </c>
      <c r="H47">
        <f t="shared" si="24"/>
        <v>440000</v>
      </c>
      <c r="I47">
        <f t="shared" si="24"/>
        <v>240000</v>
      </c>
      <c r="J47">
        <f t="shared" si="24"/>
        <v>165000</v>
      </c>
      <c r="K47">
        <f t="shared" si="24"/>
        <v>145000</v>
      </c>
      <c r="L47">
        <f t="shared" si="24"/>
        <v>145000</v>
      </c>
      <c r="M47">
        <f t="shared" si="24"/>
        <v>145000</v>
      </c>
      <c r="N47">
        <f t="shared" si="24"/>
        <v>145000</v>
      </c>
      <c r="O47">
        <f t="shared" si="24"/>
        <v>145000</v>
      </c>
      <c r="P47">
        <f t="shared" si="24"/>
        <v>145000</v>
      </c>
    </row>
    <row r="48" spans="2:19" x14ac:dyDescent="0.3">
      <c r="C48" t="s">
        <v>10</v>
      </c>
      <c r="F48">
        <f t="shared" ref="F48:P48" si="25">F47*infection_rate</f>
        <v>9900</v>
      </c>
      <c r="G48">
        <f t="shared" si="25"/>
        <v>7900</v>
      </c>
      <c r="H48">
        <f t="shared" si="25"/>
        <v>4400</v>
      </c>
      <c r="I48">
        <f t="shared" si="25"/>
        <v>2400</v>
      </c>
      <c r="J48">
        <f t="shared" si="25"/>
        <v>1650</v>
      </c>
      <c r="K48">
        <f t="shared" si="25"/>
        <v>1450</v>
      </c>
      <c r="L48">
        <f t="shared" si="25"/>
        <v>1450</v>
      </c>
      <c r="M48">
        <f t="shared" si="25"/>
        <v>1450</v>
      </c>
      <c r="N48">
        <f t="shared" si="25"/>
        <v>1450</v>
      </c>
      <c r="O48">
        <f t="shared" si="25"/>
        <v>1450</v>
      </c>
      <c r="P48">
        <f t="shared" si="25"/>
        <v>1450</v>
      </c>
    </row>
    <row r="49" spans="2:30" x14ac:dyDescent="0.3">
      <c r="C49" t="s">
        <v>11</v>
      </c>
      <c r="F49">
        <f>F48</f>
        <v>9900</v>
      </c>
      <c r="G49">
        <f>G48+F49</f>
        <v>17800</v>
      </c>
      <c r="H49">
        <f t="shared" ref="H49" si="26">H48+G49</f>
        <v>22200</v>
      </c>
      <c r="I49">
        <f t="shared" ref="I49" si="27">I48+H49</f>
        <v>24600</v>
      </c>
      <c r="J49">
        <f t="shared" ref="J49" si="28">J48+I49</f>
        <v>26250</v>
      </c>
      <c r="K49">
        <f t="shared" ref="K49" si="29">K48+J49</f>
        <v>27700</v>
      </c>
      <c r="L49">
        <f t="shared" ref="L49" si="30">L48+K49</f>
        <v>29150</v>
      </c>
      <c r="M49">
        <f t="shared" ref="M49" si="31">M48+L49</f>
        <v>30600</v>
      </c>
      <c r="N49">
        <f t="shared" ref="N49" si="32">N48+M49</f>
        <v>32050</v>
      </c>
      <c r="O49">
        <f t="shared" ref="O49" si="33">O48+N49</f>
        <v>33500</v>
      </c>
      <c r="P49">
        <f t="shared" ref="P49" si="34">P48+O49</f>
        <v>34950</v>
      </c>
    </row>
    <row r="51" spans="2:30" x14ac:dyDescent="0.3">
      <c r="C51" t="s">
        <v>39</v>
      </c>
      <c r="F51" s="2">
        <f>F48/F47</f>
        <v>0.01</v>
      </c>
      <c r="G51" s="2">
        <f t="shared" ref="G51:P51" si="35">G48/G47</f>
        <v>0.01</v>
      </c>
      <c r="H51" s="2">
        <f t="shared" si="35"/>
        <v>0.01</v>
      </c>
      <c r="I51" s="2">
        <f t="shared" si="35"/>
        <v>0.01</v>
      </c>
      <c r="J51" s="2">
        <f t="shared" si="35"/>
        <v>0.01</v>
      </c>
      <c r="K51" s="2">
        <f t="shared" si="35"/>
        <v>0.01</v>
      </c>
      <c r="L51" s="2">
        <f t="shared" si="35"/>
        <v>0.01</v>
      </c>
      <c r="M51" s="2">
        <f t="shared" si="35"/>
        <v>0.01</v>
      </c>
      <c r="N51" s="2">
        <f t="shared" si="35"/>
        <v>0.01</v>
      </c>
      <c r="O51" s="2">
        <f t="shared" si="35"/>
        <v>0.01</v>
      </c>
      <c r="P51" s="2">
        <f t="shared" si="35"/>
        <v>0.01</v>
      </c>
    </row>
    <row r="54" spans="2:30" x14ac:dyDescent="0.3">
      <c r="C54" t="s">
        <v>32</v>
      </c>
      <c r="F54" s="3">
        <f t="shared" ref="F54:N54" si="36">(1-F42/F51)</f>
        <v>1</v>
      </c>
      <c r="G54" s="3">
        <f t="shared" si="36"/>
        <v>1</v>
      </c>
      <c r="H54" s="3">
        <f t="shared" si="36"/>
        <v>0.97750281214848145</v>
      </c>
      <c r="I54" s="3">
        <f t="shared" si="36"/>
        <v>0.65346534653465349</v>
      </c>
      <c r="J54" s="3">
        <f t="shared" si="36"/>
        <v>0.1607343574372424</v>
      </c>
      <c r="K54" s="3">
        <f t="shared" si="36"/>
        <v>-0.11143609242468555</v>
      </c>
      <c r="L54" s="3">
        <f t="shared" si="36"/>
        <v>-0.22076023391812871</v>
      </c>
      <c r="M54" s="3">
        <f t="shared" si="36"/>
        <v>-0.25</v>
      </c>
      <c r="N54" s="3">
        <f t="shared" si="36"/>
        <v>-0.25</v>
      </c>
      <c r="O54" s="3">
        <f>(1-O42/O51)</f>
        <v>-0.25</v>
      </c>
      <c r="P54" s="3">
        <f t="shared" ref="P54" si="37">(1-P42/P51)</f>
        <v>-0.25</v>
      </c>
    </row>
    <row r="58" spans="2:30" ht="18" x14ac:dyDescent="0.35">
      <c r="B58" s="4" t="s">
        <v>45</v>
      </c>
      <c r="C58" s="4"/>
      <c r="D58" s="4"/>
      <c r="E58" s="4"/>
      <c r="F58" s="4"/>
      <c r="G58" s="4"/>
      <c r="H58" s="4"/>
      <c r="I58" s="4"/>
      <c r="V58" s="13" t="s">
        <v>47</v>
      </c>
      <c r="AD58" s="13" t="s">
        <v>48</v>
      </c>
    </row>
    <row r="59" spans="2:30" ht="18" x14ac:dyDescent="0.3">
      <c r="AD59" s="13" t="s">
        <v>51</v>
      </c>
    </row>
    <row r="60" spans="2:30" ht="18" x14ac:dyDescent="0.3">
      <c r="F60" t="s">
        <v>0</v>
      </c>
      <c r="G60" t="s">
        <v>1</v>
      </c>
      <c r="H60" t="s">
        <v>2</v>
      </c>
      <c r="I60" t="s">
        <v>3</v>
      </c>
      <c r="J60" t="s">
        <v>4</v>
      </c>
      <c r="K60" t="s">
        <v>5</v>
      </c>
      <c r="L60" t="s">
        <v>12</v>
      </c>
      <c r="M60" t="s">
        <v>13</v>
      </c>
      <c r="N60" t="s">
        <v>14</v>
      </c>
      <c r="O60" t="s">
        <v>15</v>
      </c>
      <c r="P60" t="s">
        <v>18</v>
      </c>
      <c r="AD60" s="13" t="s">
        <v>50</v>
      </c>
    </row>
    <row r="61" spans="2:30" x14ac:dyDescent="0.3">
      <c r="B61" t="s">
        <v>21</v>
      </c>
      <c r="Q61" t="s">
        <v>16</v>
      </c>
      <c r="S61" t="s">
        <v>17</v>
      </c>
    </row>
    <row r="62" spans="2:30" x14ac:dyDescent="0.3">
      <c r="C62" t="s">
        <v>8</v>
      </c>
      <c r="F62" s="12">
        <v>10000</v>
      </c>
      <c r="G62" s="12">
        <v>200000</v>
      </c>
      <c r="H62" s="12">
        <v>350000</v>
      </c>
      <c r="I62" s="12">
        <v>200000</v>
      </c>
      <c r="J62" s="12">
        <v>75000</v>
      </c>
      <c r="K62" s="12">
        <v>20000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>
        <f>SUM(F62:P62)</f>
        <v>855000</v>
      </c>
      <c r="S62">
        <v>110000</v>
      </c>
    </row>
    <row r="63" spans="2:30" x14ac:dyDescent="0.3">
      <c r="C63" t="s">
        <v>23</v>
      </c>
      <c r="F63">
        <f>F62</f>
        <v>10000</v>
      </c>
      <c r="G63">
        <f t="shared" ref="G63" si="38">F63+G62</f>
        <v>210000</v>
      </c>
      <c r="H63">
        <f t="shared" ref="H63" si="39">G63+H62</f>
        <v>560000</v>
      </c>
      <c r="I63">
        <f t="shared" ref="I63" si="40">H63+I62</f>
        <v>760000</v>
      </c>
      <c r="J63">
        <f t="shared" ref="J63" si="41">I63+J62</f>
        <v>835000</v>
      </c>
      <c r="K63">
        <f t="shared" ref="K63" si="42">J63+K62</f>
        <v>855000</v>
      </c>
      <c r="L63">
        <f t="shared" ref="L63" si="43">K63+L62</f>
        <v>855000</v>
      </c>
      <c r="M63">
        <f t="shared" ref="M63" si="44">L63+M62</f>
        <v>855000</v>
      </c>
      <c r="N63">
        <f t="shared" ref="N63" si="45">M63+N62</f>
        <v>855000</v>
      </c>
      <c r="O63">
        <f t="shared" ref="O63" si="46">N63+O62</f>
        <v>855000</v>
      </c>
      <c r="P63">
        <f t="shared" ref="P63" si="47">O63+P62</f>
        <v>855000</v>
      </c>
    </row>
    <row r="64" spans="2:30" x14ac:dyDescent="0.3">
      <c r="C64" t="s">
        <v>29</v>
      </c>
      <c r="F64">
        <v>0</v>
      </c>
      <c r="G64">
        <v>0</v>
      </c>
      <c r="H64">
        <v>0</v>
      </c>
      <c r="I64">
        <f>F62+F64</f>
        <v>10000</v>
      </c>
      <c r="J64">
        <f t="shared" ref="J64:P64" si="48">G62+I64</f>
        <v>210000</v>
      </c>
      <c r="K64">
        <f t="shared" si="48"/>
        <v>560000</v>
      </c>
      <c r="L64">
        <f t="shared" si="48"/>
        <v>760000</v>
      </c>
      <c r="M64">
        <f t="shared" si="48"/>
        <v>835000</v>
      </c>
      <c r="N64">
        <f t="shared" si="48"/>
        <v>855000</v>
      </c>
      <c r="O64">
        <f t="shared" si="48"/>
        <v>855000</v>
      </c>
      <c r="P64">
        <f t="shared" si="48"/>
        <v>855000</v>
      </c>
    </row>
    <row r="65" spans="2:16" x14ac:dyDescent="0.3">
      <c r="C65" t="s">
        <v>6</v>
      </c>
      <c r="F65">
        <f t="shared" ref="F65:P65" si="49">F62*vaxxed_infection_rate</f>
        <v>125</v>
      </c>
      <c r="G65">
        <f t="shared" si="49"/>
        <v>2500</v>
      </c>
      <c r="H65">
        <f t="shared" si="49"/>
        <v>4375</v>
      </c>
      <c r="I65">
        <f t="shared" si="49"/>
        <v>2500</v>
      </c>
      <c r="J65">
        <f t="shared" si="49"/>
        <v>937.5</v>
      </c>
      <c r="K65">
        <f t="shared" si="49"/>
        <v>250</v>
      </c>
      <c r="L65">
        <f t="shared" si="49"/>
        <v>0</v>
      </c>
      <c r="M65">
        <f t="shared" si="49"/>
        <v>0</v>
      </c>
      <c r="N65">
        <f t="shared" si="49"/>
        <v>0</v>
      </c>
      <c r="O65">
        <f t="shared" si="49"/>
        <v>0</v>
      </c>
      <c r="P65">
        <f t="shared" si="49"/>
        <v>0</v>
      </c>
    </row>
    <row r="66" spans="2:16" x14ac:dyDescent="0.3">
      <c r="C66" t="s">
        <v>30</v>
      </c>
      <c r="F66">
        <f t="shared" ref="F66:P66" si="50">F64*vaxxed_infection_rate</f>
        <v>0</v>
      </c>
      <c r="G66">
        <f t="shared" si="50"/>
        <v>0</v>
      </c>
      <c r="H66">
        <f t="shared" si="50"/>
        <v>0</v>
      </c>
      <c r="I66">
        <f t="shared" si="50"/>
        <v>125</v>
      </c>
      <c r="J66">
        <f t="shared" si="50"/>
        <v>2625</v>
      </c>
      <c r="K66">
        <f t="shared" si="50"/>
        <v>7000</v>
      </c>
      <c r="L66">
        <f t="shared" si="50"/>
        <v>9500</v>
      </c>
      <c r="M66">
        <f t="shared" si="50"/>
        <v>10437.5</v>
      </c>
      <c r="N66">
        <f t="shared" si="50"/>
        <v>10687.5</v>
      </c>
      <c r="O66">
        <f t="shared" si="50"/>
        <v>10687.5</v>
      </c>
      <c r="P66">
        <f t="shared" si="50"/>
        <v>10687.5</v>
      </c>
    </row>
    <row r="68" spans="2:16" x14ac:dyDescent="0.3">
      <c r="C68" t="s">
        <v>41</v>
      </c>
      <c r="F68" s="14">
        <f>(F66)/(F63-F65)</f>
        <v>0</v>
      </c>
      <c r="G68" s="14">
        <f>(G66)/(G63-G65)</f>
        <v>0</v>
      </c>
      <c r="H68" s="14">
        <f t="shared" ref="H68:P68" si="51">(H66)/(H63-H65)</f>
        <v>0</v>
      </c>
      <c r="I68" s="14">
        <f t="shared" si="51"/>
        <v>1.6501650165016502E-4</v>
      </c>
      <c r="J68" s="14">
        <f t="shared" si="51"/>
        <v>3.1472461596103408E-3</v>
      </c>
      <c r="K68" s="14">
        <f t="shared" si="51"/>
        <v>8.1895291020766311E-3</v>
      </c>
      <c r="L68" s="14">
        <f t="shared" si="51"/>
        <v>1.1111111111111112E-2</v>
      </c>
      <c r="M68" s="14">
        <f t="shared" si="51"/>
        <v>1.2207602339181287E-2</v>
      </c>
      <c r="N68" s="14">
        <f t="shared" si="51"/>
        <v>1.2500000000000001E-2</v>
      </c>
      <c r="O68" s="14">
        <f t="shared" si="51"/>
        <v>1.2500000000000001E-2</v>
      </c>
      <c r="P68" s="14">
        <f t="shared" si="51"/>
        <v>1.2500000000000001E-2</v>
      </c>
    </row>
    <row r="69" spans="2:16" x14ac:dyDescent="0.3">
      <c r="C69" t="s">
        <v>26</v>
      </c>
    </row>
    <row r="72" spans="2:16" x14ac:dyDescent="0.3">
      <c r="B72" t="s">
        <v>22</v>
      </c>
    </row>
    <row r="73" spans="2:16" x14ac:dyDescent="0.3">
      <c r="C73" t="s">
        <v>9</v>
      </c>
      <c r="F73">
        <f t="shared" ref="F73:P73" si="52">$S$11-F63</f>
        <v>990000</v>
      </c>
      <c r="G73">
        <f t="shared" si="52"/>
        <v>790000</v>
      </c>
      <c r="H73">
        <f t="shared" si="52"/>
        <v>440000</v>
      </c>
      <c r="I73">
        <f t="shared" si="52"/>
        <v>240000</v>
      </c>
      <c r="J73">
        <f t="shared" si="52"/>
        <v>165000</v>
      </c>
      <c r="K73">
        <f t="shared" si="52"/>
        <v>145000</v>
      </c>
      <c r="L73">
        <f t="shared" si="52"/>
        <v>145000</v>
      </c>
      <c r="M73">
        <f t="shared" si="52"/>
        <v>145000</v>
      </c>
      <c r="N73">
        <f t="shared" si="52"/>
        <v>145000</v>
      </c>
      <c r="O73">
        <f t="shared" si="52"/>
        <v>145000</v>
      </c>
      <c r="P73">
        <f t="shared" si="52"/>
        <v>145000</v>
      </c>
    </row>
    <row r="74" spans="2:16" x14ac:dyDescent="0.3">
      <c r="C74" t="s">
        <v>10</v>
      </c>
      <c r="F74">
        <f t="shared" ref="F74:P74" si="53">F73*infection_rate</f>
        <v>9900</v>
      </c>
      <c r="G74">
        <f t="shared" si="53"/>
        <v>7900</v>
      </c>
      <c r="H74">
        <f t="shared" si="53"/>
        <v>4400</v>
      </c>
      <c r="I74">
        <f t="shared" si="53"/>
        <v>2400</v>
      </c>
      <c r="J74">
        <f t="shared" si="53"/>
        <v>1650</v>
      </c>
      <c r="K74">
        <f t="shared" si="53"/>
        <v>1450</v>
      </c>
      <c r="L74">
        <f t="shared" si="53"/>
        <v>1450</v>
      </c>
      <c r="M74">
        <f t="shared" si="53"/>
        <v>1450</v>
      </c>
      <c r="N74">
        <f t="shared" si="53"/>
        <v>1450</v>
      </c>
      <c r="O74">
        <f t="shared" si="53"/>
        <v>1450</v>
      </c>
      <c r="P74">
        <f t="shared" si="53"/>
        <v>1450</v>
      </c>
    </row>
    <row r="75" spans="2:16" x14ac:dyDescent="0.3">
      <c r="C75" t="s">
        <v>11</v>
      </c>
      <c r="F75">
        <f>F74</f>
        <v>9900</v>
      </c>
      <c r="G75">
        <f>G74+F75</f>
        <v>17800</v>
      </c>
      <c r="H75">
        <f t="shared" ref="H75" si="54">H74+G75</f>
        <v>22200</v>
      </c>
      <c r="I75">
        <f t="shared" ref="I75" si="55">I74+H75</f>
        <v>24600</v>
      </c>
      <c r="J75">
        <f t="shared" ref="J75" si="56">J74+I75</f>
        <v>26250</v>
      </c>
      <c r="K75">
        <f t="shared" ref="K75" si="57">K74+J75</f>
        <v>27700</v>
      </c>
      <c r="L75">
        <f t="shared" ref="L75" si="58">L74+K75</f>
        <v>29150</v>
      </c>
      <c r="M75">
        <f t="shared" ref="M75" si="59">M74+L75</f>
        <v>30600</v>
      </c>
      <c r="N75">
        <f t="shared" ref="N75" si="60">N74+M75</f>
        <v>32050</v>
      </c>
      <c r="O75">
        <f t="shared" ref="O75" si="61">O74+N75</f>
        <v>33500</v>
      </c>
      <c r="P75">
        <f t="shared" ref="P75" si="62">P74+O75</f>
        <v>34950</v>
      </c>
    </row>
    <row r="77" spans="2:16" x14ac:dyDescent="0.3">
      <c r="C77" t="s">
        <v>40</v>
      </c>
      <c r="F77" s="2">
        <f>F74/F73</f>
        <v>0.01</v>
      </c>
      <c r="G77" s="2">
        <f t="shared" ref="G77:P77" si="63">G74/G73</f>
        <v>0.01</v>
      </c>
      <c r="H77" s="2">
        <f t="shared" si="63"/>
        <v>0.01</v>
      </c>
      <c r="I77" s="2">
        <f t="shared" si="63"/>
        <v>0.01</v>
      </c>
      <c r="J77" s="2">
        <f t="shared" si="63"/>
        <v>0.01</v>
      </c>
      <c r="K77" s="2">
        <f t="shared" si="63"/>
        <v>0.01</v>
      </c>
      <c r="L77" s="2">
        <f t="shared" si="63"/>
        <v>0.01</v>
      </c>
      <c r="M77" s="2">
        <f t="shared" si="63"/>
        <v>0.01</v>
      </c>
      <c r="N77" s="2">
        <f t="shared" si="63"/>
        <v>0.01</v>
      </c>
      <c r="O77" s="2">
        <f t="shared" si="63"/>
        <v>0.01</v>
      </c>
      <c r="P77" s="2">
        <f t="shared" si="63"/>
        <v>0.01</v>
      </c>
    </row>
    <row r="80" spans="2:16" x14ac:dyDescent="0.3">
      <c r="C80" t="s">
        <v>33</v>
      </c>
      <c r="F80" s="3">
        <f t="shared" ref="F80:N80" si="64">(1-F68/F77)</f>
        <v>1</v>
      </c>
      <c r="G80" s="3">
        <f t="shared" si="64"/>
        <v>1</v>
      </c>
      <c r="H80" s="3">
        <f t="shared" si="64"/>
        <v>1</v>
      </c>
      <c r="I80" s="3">
        <f t="shared" si="64"/>
        <v>0.98349834983498352</v>
      </c>
      <c r="J80" s="3">
        <f t="shared" si="64"/>
        <v>0.68527538403896593</v>
      </c>
      <c r="K80" s="3">
        <f t="shared" si="64"/>
        <v>0.18104708979233686</v>
      </c>
      <c r="L80" s="3">
        <f t="shared" si="64"/>
        <v>-0.11111111111111116</v>
      </c>
      <c r="M80" s="3">
        <f t="shared" si="64"/>
        <v>-0.22076023391812871</v>
      </c>
      <c r="N80" s="3">
        <f t="shared" si="64"/>
        <v>-0.25</v>
      </c>
      <c r="O80" s="3">
        <f>(1-O68/O77)</f>
        <v>-0.25</v>
      </c>
      <c r="P80" s="3">
        <f t="shared" ref="P80" si="65">(1-P68/P77)</f>
        <v>-0.25</v>
      </c>
    </row>
    <row r="82" spans="3:16" x14ac:dyDescent="0.3">
      <c r="C82" t="s">
        <v>42</v>
      </c>
      <c r="F82" s="2">
        <f>F77</f>
        <v>0.01</v>
      </c>
      <c r="G82" s="2">
        <f t="shared" ref="G82:P82" si="66">G77</f>
        <v>0.01</v>
      </c>
      <c r="H82" s="2">
        <f t="shared" si="66"/>
        <v>0.01</v>
      </c>
      <c r="I82" s="2">
        <f t="shared" si="66"/>
        <v>0.01</v>
      </c>
      <c r="J82" s="2">
        <f t="shared" si="66"/>
        <v>0.01</v>
      </c>
      <c r="K82" s="2">
        <f t="shared" si="66"/>
        <v>0.01</v>
      </c>
      <c r="L82" s="2">
        <f t="shared" si="66"/>
        <v>0.01</v>
      </c>
      <c r="M82" s="2">
        <f t="shared" si="66"/>
        <v>0.01</v>
      </c>
      <c r="N82" s="2">
        <f t="shared" si="66"/>
        <v>0.01</v>
      </c>
      <c r="O82" s="2">
        <f t="shared" si="66"/>
        <v>0.01</v>
      </c>
      <c r="P82" s="2">
        <f t="shared" si="66"/>
        <v>0.01</v>
      </c>
    </row>
  </sheetData>
  <hyperlinks>
    <hyperlink ref="D4" r:id="rId1" display="https://qmulprod.sharepoint.com/sites/SEFacultyResearch/Shared Documents/Fellowship Resource (for internal reference only please)/questions and answers.docx?web=1" xr:uid="{B3F7CA9F-B225-4165-ACD7-86828D057D4B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placebo vaccine</vt:lpstr>
      <vt:lpstr>negative efficacy vaccine</vt:lpstr>
      <vt:lpstr>infection_rate</vt:lpstr>
      <vt:lpstr>vaxxed_infection_rate</vt:lpstr>
      <vt:lpstr>week_infection_rate</vt:lpstr>
      <vt:lpstr>'placebo vaccine'!weekly_rate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Fenton</dc:creator>
  <cp:lastModifiedBy>Martin Neil</cp:lastModifiedBy>
  <dcterms:created xsi:type="dcterms:W3CDTF">2023-07-28T09:55:19Z</dcterms:created>
  <dcterms:modified xsi:type="dcterms:W3CDTF">2024-03-25T14:42:43Z</dcterms:modified>
</cp:coreProperties>
</file>