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9A55FCC4-E651-49E7-B996-1DB92A3605A9}" xr6:coauthVersionLast="47" xr6:coauthVersionMax="47" xr10:uidLastSave="{00000000-0000-0000-0000-000000000000}"/>
  <bookViews>
    <workbookView xWindow="1755" yWindow="345" windowWidth="31980" windowHeight="21000" xr2:uid="{1B422E35-F728-48CD-B02D-63AB88311811}"/>
  </bookViews>
  <sheets>
    <sheet name="detailed efficacy simulation" sheetId="12" r:id="rId1"/>
  </sheets>
  <definedNames>
    <definedName name="infection_rate">'detailed efficacy simulation'!$F$3</definedName>
    <definedName name="population">#REF!</definedName>
    <definedName name="rate">#REF!</definedName>
    <definedName name="starting_population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2" l="1"/>
  <c r="H98" i="12"/>
  <c r="G97" i="12"/>
  <c r="G98" i="12"/>
  <c r="G96" i="12"/>
  <c r="G86" i="12"/>
  <c r="G87" i="12"/>
  <c r="G88" i="12"/>
  <c r="G89" i="12"/>
  <c r="G90" i="12"/>
  <c r="G91" i="12"/>
  <c r="G92" i="12"/>
  <c r="G93" i="12"/>
  <c r="G94" i="12"/>
  <c r="G95" i="12"/>
  <c r="G85" i="12"/>
  <c r="E85" i="12"/>
  <c r="B86" i="12"/>
  <c r="E86" i="12"/>
  <c r="B87" i="12"/>
  <c r="E87" i="12"/>
  <c r="B88" i="12"/>
  <c r="E88" i="12"/>
  <c r="B89" i="12"/>
  <c r="E89" i="12"/>
  <c r="B90" i="12"/>
  <c r="E90" i="12"/>
  <c r="B91" i="12"/>
  <c r="E91" i="12"/>
  <c r="B92" i="12"/>
  <c r="E92" i="12"/>
  <c r="B93" i="12"/>
  <c r="E93" i="12"/>
  <c r="B94" i="12"/>
  <c r="E94" i="12"/>
  <c r="B95" i="12"/>
  <c r="E95" i="12"/>
  <c r="B96" i="12"/>
  <c r="E96" i="12"/>
  <c r="B97" i="12"/>
  <c r="E97" i="12"/>
  <c r="B98" i="12"/>
  <c r="E98" i="12"/>
  <c r="O98" i="12"/>
  <c r="P98" i="12"/>
  <c r="R98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L98" i="12"/>
  <c r="V98" i="12"/>
  <c r="J86" i="12"/>
  <c r="J87" i="12"/>
  <c r="H88" i="12"/>
  <c r="J88" i="12"/>
  <c r="H89" i="12"/>
  <c r="J89" i="12"/>
  <c r="H90" i="12"/>
  <c r="J90" i="12"/>
  <c r="H91" i="12"/>
  <c r="J91" i="12"/>
  <c r="H92" i="12"/>
  <c r="J92" i="12"/>
  <c r="H93" i="12"/>
  <c r="J93" i="12"/>
  <c r="H94" i="12"/>
  <c r="J94" i="12"/>
  <c r="H95" i="12"/>
  <c r="J95" i="12"/>
  <c r="H96" i="12"/>
  <c r="J96" i="12"/>
  <c r="H97" i="12"/>
  <c r="J97" i="12"/>
  <c r="J98" i="12"/>
  <c r="M98" i="12"/>
  <c r="Q98" i="12"/>
  <c r="S98" i="12"/>
  <c r="U98" i="12"/>
  <c r="F98" i="12"/>
  <c r="O97" i="12"/>
  <c r="P97" i="12"/>
  <c r="R97" i="12"/>
  <c r="L97" i="12"/>
  <c r="V97" i="12"/>
  <c r="M97" i="12"/>
  <c r="Q97" i="12"/>
  <c r="S97" i="12"/>
  <c r="U97" i="12"/>
  <c r="F97" i="12"/>
  <c r="O96" i="12"/>
  <c r="P96" i="12"/>
  <c r="R96" i="12"/>
  <c r="L96" i="12"/>
  <c r="V96" i="12"/>
  <c r="M96" i="12"/>
  <c r="Q96" i="12"/>
  <c r="S96" i="12"/>
  <c r="U96" i="12"/>
  <c r="F96" i="12"/>
  <c r="O95" i="12"/>
  <c r="P95" i="12"/>
  <c r="R95" i="12"/>
  <c r="L95" i="12"/>
  <c r="V95" i="12"/>
  <c r="M95" i="12"/>
  <c r="Q95" i="12"/>
  <c r="S95" i="12"/>
  <c r="U95" i="12"/>
  <c r="F95" i="12"/>
  <c r="O94" i="12"/>
  <c r="P94" i="12"/>
  <c r="R94" i="12"/>
  <c r="L94" i="12"/>
  <c r="V94" i="12"/>
  <c r="M94" i="12"/>
  <c r="Q94" i="12"/>
  <c r="S94" i="12"/>
  <c r="U94" i="12"/>
  <c r="F94" i="12"/>
  <c r="O93" i="12"/>
  <c r="P93" i="12"/>
  <c r="R93" i="12"/>
  <c r="L93" i="12"/>
  <c r="V93" i="12"/>
  <c r="M93" i="12"/>
  <c r="Q93" i="12"/>
  <c r="S93" i="12"/>
  <c r="U93" i="12"/>
  <c r="F93" i="12"/>
  <c r="O92" i="12"/>
  <c r="P92" i="12"/>
  <c r="R92" i="12"/>
  <c r="L92" i="12"/>
  <c r="V92" i="12"/>
  <c r="M92" i="12"/>
  <c r="Q92" i="12"/>
  <c r="S92" i="12"/>
  <c r="U92" i="12"/>
  <c r="F92" i="12"/>
  <c r="O91" i="12"/>
  <c r="P91" i="12"/>
  <c r="R91" i="12"/>
  <c r="L91" i="12"/>
  <c r="V91" i="12"/>
  <c r="M91" i="12"/>
  <c r="Q91" i="12"/>
  <c r="S91" i="12"/>
  <c r="U91" i="12"/>
  <c r="F91" i="12"/>
  <c r="O90" i="12"/>
  <c r="P90" i="12"/>
  <c r="R90" i="12"/>
  <c r="L90" i="12"/>
  <c r="V90" i="12"/>
  <c r="M90" i="12"/>
  <c r="Q90" i="12"/>
  <c r="S90" i="12"/>
  <c r="U90" i="12"/>
  <c r="F90" i="12"/>
  <c r="O89" i="12"/>
  <c r="P89" i="12"/>
  <c r="R89" i="12"/>
  <c r="L89" i="12"/>
  <c r="V89" i="12"/>
  <c r="M89" i="12"/>
  <c r="Q89" i="12"/>
  <c r="S89" i="12"/>
  <c r="U89" i="12"/>
  <c r="F89" i="12"/>
  <c r="O88" i="12"/>
  <c r="P88" i="12"/>
  <c r="R88" i="12"/>
  <c r="L88" i="12"/>
  <c r="V88" i="12"/>
  <c r="M88" i="12"/>
  <c r="Q88" i="12"/>
  <c r="S88" i="12"/>
  <c r="U88" i="12"/>
  <c r="F88" i="12"/>
  <c r="O87" i="12"/>
  <c r="P87" i="12"/>
  <c r="R87" i="12"/>
  <c r="L87" i="12"/>
  <c r="V87" i="12"/>
  <c r="Q87" i="12"/>
  <c r="S87" i="12"/>
  <c r="M87" i="12"/>
  <c r="O86" i="12"/>
  <c r="P86" i="12"/>
  <c r="R86" i="12"/>
  <c r="L86" i="12"/>
  <c r="V86" i="12"/>
  <c r="Q86" i="12"/>
  <c r="S86" i="12"/>
  <c r="M86" i="12"/>
  <c r="O85" i="12"/>
  <c r="P85" i="12"/>
  <c r="R85" i="12"/>
  <c r="L85" i="12"/>
  <c r="V85" i="12"/>
  <c r="S85" i="12"/>
  <c r="J85" i="12"/>
  <c r="M85" i="12"/>
  <c r="E7" i="12"/>
  <c r="B8" i="12"/>
  <c r="E8" i="12"/>
  <c r="B9" i="12"/>
  <c r="E9" i="12"/>
  <c r="B10" i="12"/>
  <c r="E10" i="12"/>
  <c r="B11" i="12"/>
  <c r="E11" i="12"/>
  <c r="B12" i="12"/>
  <c r="E12" i="12"/>
  <c r="B13" i="12"/>
  <c r="E13" i="12"/>
  <c r="B14" i="12"/>
  <c r="E14" i="12"/>
  <c r="B15" i="12"/>
  <c r="E15" i="12"/>
  <c r="B16" i="12"/>
  <c r="E16" i="12"/>
  <c r="B17" i="12"/>
  <c r="E17" i="12"/>
  <c r="B18" i="12"/>
  <c r="E18" i="12"/>
  <c r="B19" i="12"/>
  <c r="E19" i="12"/>
  <c r="B20" i="12"/>
  <c r="E20" i="12"/>
  <c r="O20" i="12"/>
  <c r="P20" i="12"/>
  <c r="G20" i="12"/>
  <c r="Q20" i="12"/>
  <c r="O19" i="12"/>
  <c r="P19" i="12"/>
  <c r="G19" i="12"/>
  <c r="Q19" i="12"/>
  <c r="O18" i="12"/>
  <c r="P18" i="12"/>
  <c r="G18" i="12"/>
  <c r="Q18" i="12"/>
  <c r="O17" i="12"/>
  <c r="P17" i="12"/>
  <c r="G17" i="12"/>
  <c r="Q17" i="12"/>
  <c r="O16" i="12"/>
  <c r="P16" i="12"/>
  <c r="G16" i="12"/>
  <c r="Q16" i="12"/>
  <c r="O15" i="12"/>
  <c r="P15" i="12"/>
  <c r="G15" i="12"/>
  <c r="Q15" i="12"/>
  <c r="O14" i="12"/>
  <c r="P14" i="12"/>
  <c r="G14" i="12"/>
  <c r="Q14" i="12"/>
  <c r="O13" i="12"/>
  <c r="P13" i="12"/>
  <c r="G13" i="12"/>
  <c r="Q13" i="12"/>
  <c r="O12" i="12"/>
  <c r="P12" i="12"/>
  <c r="G12" i="12"/>
  <c r="Q12" i="12"/>
  <c r="O11" i="12"/>
  <c r="P11" i="12"/>
  <c r="G11" i="12"/>
  <c r="Q11" i="12"/>
  <c r="O10" i="12"/>
  <c r="P10" i="12"/>
  <c r="G10" i="12"/>
  <c r="Q10" i="12"/>
  <c r="O9" i="12"/>
  <c r="P9" i="12"/>
  <c r="G9" i="12"/>
  <c r="Q9" i="12"/>
  <c r="O8" i="12"/>
  <c r="P8" i="12"/>
  <c r="G8" i="12"/>
  <c r="Q8" i="12"/>
  <c r="O7" i="12"/>
  <c r="P7" i="12"/>
  <c r="G7" i="12"/>
  <c r="Q7" i="12"/>
  <c r="H10" i="12"/>
  <c r="H9" i="12"/>
  <c r="J9" i="12"/>
  <c r="J10" i="12"/>
  <c r="H11" i="12"/>
  <c r="J11" i="12"/>
  <c r="H12" i="12"/>
  <c r="J12" i="12"/>
  <c r="H13" i="12"/>
  <c r="J13" i="12"/>
  <c r="H14" i="12"/>
  <c r="J14" i="12"/>
  <c r="H15" i="12"/>
  <c r="J15" i="12"/>
  <c r="H16" i="12"/>
  <c r="J16" i="12"/>
  <c r="H17" i="12"/>
  <c r="J17" i="12"/>
  <c r="H18" i="12"/>
  <c r="J18" i="12"/>
  <c r="H19" i="12"/>
  <c r="J19" i="12"/>
  <c r="H20" i="12"/>
  <c r="J20" i="12"/>
  <c r="J8" i="12"/>
  <c r="K7" i="12"/>
  <c r="J47" i="12"/>
  <c r="J46" i="12"/>
  <c r="E46" i="12"/>
  <c r="B47" i="12"/>
  <c r="E47" i="12"/>
  <c r="J7" i="12"/>
  <c r="F49" i="12"/>
  <c r="M7" i="12"/>
  <c r="G46" i="12"/>
  <c r="H49" i="12"/>
  <c r="J48" i="12"/>
  <c r="O46" i="12"/>
  <c r="P46" i="12"/>
  <c r="K46" i="12"/>
  <c r="M46" i="12"/>
  <c r="G47" i="12"/>
  <c r="H50" i="12"/>
  <c r="F50" i="12"/>
  <c r="I46" i="12"/>
  <c r="B48" i="12"/>
  <c r="E48" i="12"/>
  <c r="R46" i="12"/>
  <c r="Q46" i="12"/>
  <c r="S46" i="12"/>
  <c r="J49" i="12"/>
  <c r="K47" i="12"/>
  <c r="O47" i="12"/>
  <c r="P47" i="12"/>
  <c r="I7" i="12"/>
  <c r="L7" i="12"/>
  <c r="S7" i="12"/>
  <c r="R7" i="12"/>
  <c r="V7" i="12"/>
  <c r="I47" i="12"/>
  <c r="L47" i="12"/>
  <c r="G48" i="12"/>
  <c r="H51" i="12"/>
  <c r="F51" i="12"/>
  <c r="L46" i="12"/>
  <c r="V46" i="12"/>
  <c r="O48" i="12"/>
  <c r="P48" i="12"/>
  <c r="J50" i="12"/>
  <c r="R47" i="12"/>
  <c r="Q47" i="12"/>
  <c r="S47" i="12"/>
  <c r="K48" i="12"/>
  <c r="M47" i="12"/>
  <c r="B49" i="12"/>
  <c r="E49" i="12"/>
  <c r="K8" i="12"/>
  <c r="M8" i="12"/>
  <c r="V47" i="12"/>
  <c r="I48" i="12"/>
  <c r="L48" i="12"/>
  <c r="M48" i="12"/>
  <c r="J51" i="12"/>
  <c r="Q48" i="12"/>
  <c r="S48" i="12"/>
  <c r="R48" i="12"/>
  <c r="I8" i="12"/>
  <c r="L8" i="12"/>
  <c r="S8" i="12"/>
  <c r="R8" i="12"/>
  <c r="V8" i="12"/>
  <c r="V48" i="12"/>
  <c r="G49" i="12"/>
  <c r="F52" i="12"/>
  <c r="B50" i="12"/>
  <c r="E50" i="12"/>
  <c r="O49" i="12"/>
  <c r="P49" i="12"/>
  <c r="K49" i="12"/>
  <c r="I9" i="12"/>
  <c r="K9" i="12"/>
  <c r="M9" i="12"/>
  <c r="H52" i="12"/>
  <c r="I49" i="12"/>
  <c r="L49" i="12"/>
  <c r="L9" i="12"/>
  <c r="R49" i="12"/>
  <c r="Q49" i="12"/>
  <c r="S49" i="12"/>
  <c r="M49" i="12"/>
  <c r="R9" i="12"/>
  <c r="S9" i="12"/>
  <c r="V49" i="12"/>
  <c r="V9" i="12"/>
  <c r="G50" i="12"/>
  <c r="H53" i="12"/>
  <c r="F53" i="12"/>
  <c r="B51" i="12"/>
  <c r="E51" i="12"/>
  <c r="J52" i="12"/>
  <c r="O50" i="12"/>
  <c r="P50" i="12"/>
  <c r="U49" i="12"/>
  <c r="K50" i="12"/>
  <c r="I10" i="12"/>
  <c r="U9" i="12"/>
  <c r="K10" i="12"/>
  <c r="M10" i="12"/>
  <c r="R10" i="12"/>
  <c r="S10" i="12"/>
  <c r="L10" i="12"/>
  <c r="V10" i="12"/>
  <c r="I50" i="12"/>
  <c r="G51" i="12"/>
  <c r="H54" i="12"/>
  <c r="F54" i="12"/>
  <c r="K51" i="12"/>
  <c r="M50" i="12"/>
  <c r="R50" i="12"/>
  <c r="Q50" i="12"/>
  <c r="S50" i="12"/>
  <c r="J53" i="12"/>
  <c r="B52" i="12"/>
  <c r="E52" i="12"/>
  <c r="O51" i="12"/>
  <c r="P51" i="12"/>
  <c r="K11" i="12"/>
  <c r="M11" i="12"/>
  <c r="U10" i="12"/>
  <c r="I51" i="12"/>
  <c r="L51" i="12"/>
  <c r="L50" i="12"/>
  <c r="V50" i="12"/>
  <c r="U50" i="12"/>
  <c r="Q51" i="12"/>
  <c r="S51" i="12"/>
  <c r="R51" i="12"/>
  <c r="M51" i="12"/>
  <c r="R11" i="12"/>
  <c r="V51" i="12"/>
  <c r="G52" i="12"/>
  <c r="H55" i="12"/>
  <c r="F55" i="12"/>
  <c r="K52" i="12"/>
  <c r="M52" i="12"/>
  <c r="B53" i="12"/>
  <c r="E53" i="12"/>
  <c r="J54" i="12"/>
  <c r="U51" i="12"/>
  <c r="O52" i="12"/>
  <c r="P52" i="12"/>
  <c r="I11" i="12"/>
  <c r="L11" i="12"/>
  <c r="V11" i="12"/>
  <c r="S11" i="12"/>
  <c r="U11" i="12"/>
  <c r="K12" i="12"/>
  <c r="M12" i="12"/>
  <c r="I52" i="12"/>
  <c r="G53" i="12"/>
  <c r="H56" i="12"/>
  <c r="F56" i="12"/>
  <c r="K53" i="12"/>
  <c r="J55" i="12"/>
  <c r="B54" i="12"/>
  <c r="E54" i="12"/>
  <c r="R52" i="12"/>
  <c r="Q52" i="12"/>
  <c r="S52" i="12"/>
  <c r="U52" i="12"/>
  <c r="O53" i="12"/>
  <c r="P53" i="12"/>
  <c r="I12" i="12"/>
  <c r="L12" i="12"/>
  <c r="S12" i="12"/>
  <c r="I53" i="12"/>
  <c r="L52" i="12"/>
  <c r="V52" i="12"/>
  <c r="G54" i="12"/>
  <c r="H57" i="12"/>
  <c r="F57" i="12"/>
  <c r="M53" i="12"/>
  <c r="J56" i="12"/>
  <c r="O54" i="12"/>
  <c r="P54" i="12"/>
  <c r="R53" i="12"/>
  <c r="Q53" i="12"/>
  <c r="S53" i="12"/>
  <c r="B55" i="12"/>
  <c r="E55" i="12"/>
  <c r="K54" i="12"/>
  <c r="R12" i="12"/>
  <c r="V12" i="12"/>
  <c r="U12" i="12"/>
  <c r="R13" i="12"/>
  <c r="K13" i="12"/>
  <c r="M13" i="12"/>
  <c r="I54" i="12"/>
  <c r="L54" i="12"/>
  <c r="L53" i="12"/>
  <c r="V53" i="12"/>
  <c r="U53" i="12"/>
  <c r="R54" i="12"/>
  <c r="Q54" i="12"/>
  <c r="S54" i="12"/>
  <c r="K55" i="12"/>
  <c r="M54" i="12"/>
  <c r="I13" i="12"/>
  <c r="L13" i="12"/>
  <c r="S13" i="12"/>
  <c r="U13" i="12"/>
  <c r="S14" i="12"/>
  <c r="V54" i="12"/>
  <c r="V13" i="12"/>
  <c r="G55" i="12"/>
  <c r="I55" i="12"/>
  <c r="L55" i="12"/>
  <c r="F58" i="12"/>
  <c r="J57" i="12"/>
  <c r="O55" i="12"/>
  <c r="P55" i="12"/>
  <c r="M55" i="12"/>
  <c r="U54" i="12"/>
  <c r="B56" i="12"/>
  <c r="I14" i="12"/>
  <c r="K14" i="12"/>
  <c r="M14" i="12"/>
  <c r="R14" i="12"/>
  <c r="H58" i="12"/>
  <c r="L14" i="12"/>
  <c r="R55" i="12"/>
  <c r="V55" i="12"/>
  <c r="Q55" i="12"/>
  <c r="S55" i="12"/>
  <c r="U55" i="12"/>
  <c r="E56" i="12"/>
  <c r="F59" i="12"/>
  <c r="U14" i="12"/>
  <c r="V14" i="12"/>
  <c r="G56" i="12"/>
  <c r="H59" i="12"/>
  <c r="K56" i="12"/>
  <c r="B57" i="12"/>
  <c r="E57" i="12"/>
  <c r="O56" i="12"/>
  <c r="P56" i="12"/>
  <c r="I15" i="12"/>
  <c r="S15" i="12"/>
  <c r="K15" i="12"/>
  <c r="M15" i="12"/>
  <c r="L15" i="12"/>
  <c r="M56" i="12"/>
  <c r="Q56" i="12"/>
  <c r="S56" i="12"/>
  <c r="R56" i="12"/>
  <c r="G57" i="12"/>
  <c r="J58" i="12"/>
  <c r="I56" i="12"/>
  <c r="U15" i="12"/>
  <c r="R15" i="12"/>
  <c r="K16" i="12"/>
  <c r="M16" i="12"/>
  <c r="V15" i="12"/>
  <c r="I16" i="12"/>
  <c r="L16" i="12"/>
  <c r="S16" i="12"/>
  <c r="U16" i="12"/>
  <c r="O57" i="12"/>
  <c r="P57" i="12"/>
  <c r="Q57" i="12"/>
  <c r="S57" i="12"/>
  <c r="B58" i="12"/>
  <c r="J59" i="12"/>
  <c r="U56" i="12"/>
  <c r="I57" i="12"/>
  <c r="L56" i="12"/>
  <c r="V56" i="12"/>
  <c r="K57" i="12"/>
  <c r="R16" i="12"/>
  <c r="V16" i="12"/>
  <c r="E58" i="12"/>
  <c r="G58" i="12"/>
  <c r="I58" i="12"/>
  <c r="R57" i="12"/>
  <c r="M57" i="12"/>
  <c r="U57" i="12"/>
  <c r="O58" i="12"/>
  <c r="P58" i="12"/>
  <c r="L57" i="12"/>
  <c r="I17" i="12"/>
  <c r="R17" i="12"/>
  <c r="K17" i="12"/>
  <c r="M17" i="12"/>
  <c r="B59" i="12"/>
  <c r="E59" i="12"/>
  <c r="G59" i="12"/>
  <c r="I59" i="12"/>
  <c r="K58" i="12"/>
  <c r="L58" i="12"/>
  <c r="V57" i="12"/>
  <c r="L17" i="12"/>
  <c r="V17" i="12"/>
  <c r="R58" i="12"/>
  <c r="Q58" i="12"/>
  <c r="S58" i="12"/>
  <c r="S17" i="12"/>
  <c r="I18" i="12"/>
  <c r="M58" i="12"/>
  <c r="K59" i="12"/>
  <c r="M59" i="12"/>
  <c r="O59" i="12"/>
  <c r="P59" i="12"/>
  <c r="Q59" i="12"/>
  <c r="S59" i="12"/>
  <c r="V58" i="12"/>
  <c r="U58" i="12"/>
  <c r="R18" i="12"/>
  <c r="U17" i="12"/>
  <c r="K18" i="12"/>
  <c r="M18" i="12"/>
  <c r="R59" i="12"/>
  <c r="U59" i="12"/>
  <c r="L59" i="12"/>
  <c r="V59" i="12"/>
  <c r="L18" i="12"/>
  <c r="V18" i="12"/>
  <c r="I19" i="12"/>
  <c r="S18" i="12"/>
  <c r="S19" i="12"/>
  <c r="K19" i="12"/>
  <c r="M19" i="12"/>
  <c r="U18" i="12"/>
  <c r="L19" i="12"/>
  <c r="R19" i="12"/>
  <c r="I20" i="12"/>
  <c r="U19" i="12"/>
  <c r="K20" i="12"/>
  <c r="M20" i="12"/>
  <c r="V19" i="12"/>
  <c r="L20" i="12"/>
  <c r="R20" i="12"/>
  <c r="S20" i="12"/>
  <c r="V20" i="12"/>
  <c r="U20" i="12"/>
</calcChain>
</file>

<file path=xl/sharedStrings.xml><?xml version="1.0" encoding="utf-8"?>
<sst xmlns="http://schemas.openxmlformats.org/spreadsheetml/2006/main" count="67" uniqueCount="24">
  <si>
    <t>week</t>
  </si>
  <si>
    <t>infected</t>
  </si>
  <si>
    <t>infection rate</t>
  </si>
  <si>
    <t>total unvaxxed end of week</t>
  </si>
  <si>
    <t xml:space="preserve">total  infected </t>
  </si>
  <si>
    <t>real infection rate</t>
  </si>
  <si>
    <t>total vaxxed</t>
  </si>
  <si>
    <t>number newly infected in week</t>
  </si>
  <si>
    <t>number vaxxed in week</t>
  </si>
  <si>
    <t>VACCINATED</t>
  </si>
  <si>
    <t>UNVACCINATED</t>
  </si>
  <si>
    <t>efficacy reported</t>
  </si>
  <si>
    <t>population unvaxxed at start of week</t>
  </si>
  <si>
    <t>real efficacy</t>
  </si>
  <si>
    <t>vaxx rate in week</t>
  </si>
  <si>
    <t>Number classified as vaccinated if infected in week</t>
  </si>
  <si>
    <t>number reported as infected in week</t>
  </si>
  <si>
    <t>total reported infected</t>
  </si>
  <si>
    <t>reported infection rate</t>
  </si>
  <si>
    <t xml:space="preserve">reported efficacy </t>
  </si>
  <si>
    <t>total reported as infected</t>
  </si>
  <si>
    <t>Assuming 3 week delay for vaccination classification</t>
  </si>
  <si>
    <t>Assuming 2 week delay for vaccination classification</t>
  </si>
  <si>
    <t>Assuming 3 week delay for vaccination classification and an ineffective vaccine which increases infection rate by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</si>
</sst>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DD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DE8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1" fillId="0" borderId="0" xfId="0" applyFont="1"/>
    <xf numFmtId="0" fontId="0" fillId="0" borderId="0" xfId="0" applyAlignment="1">
      <alignment vertical="top" wrapText="1"/>
    </xf>
    <xf numFmtId="10" fontId="1" fillId="0" borderId="0" xfId="0" applyNumberFormat="1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10" fontId="0" fillId="0" borderId="0" xfId="0" applyNumberFormat="1"/>
    <xf numFmtId="10" fontId="0" fillId="2" borderId="5" xfId="0" applyNumberFormat="1" applyFill="1" applyBorder="1"/>
    <xf numFmtId="10" fontId="0" fillId="0" borderId="7" xfId="0" applyNumberFormat="1" applyBorder="1"/>
    <xf numFmtId="10" fontId="0" fillId="2" borderId="8" xfId="0" applyNumberFormat="1" applyFill="1" applyBorder="1"/>
    <xf numFmtId="0" fontId="0" fillId="7" borderId="3" xfId="0" applyFill="1" applyBorder="1" applyAlignment="1">
      <alignment vertical="top" wrapText="1"/>
    </xf>
    <xf numFmtId="10" fontId="0" fillId="7" borderId="5" xfId="0" applyNumberFormat="1" applyFill="1" applyBorder="1"/>
    <xf numFmtId="10" fontId="0" fillId="7" borderId="8" xfId="0" applyNumberFormat="1" applyFill="1" applyBorder="1"/>
    <xf numFmtId="1" fontId="0" fillId="5" borderId="2" xfId="0" applyNumberFormat="1" applyFill="1" applyBorder="1" applyAlignment="1">
      <alignment vertical="top" wrapText="1"/>
    </xf>
    <xf numFmtId="1" fontId="0" fillId="6" borderId="2" xfId="0" applyNumberFormat="1" applyFill="1" applyBorder="1" applyAlignment="1">
      <alignment vertical="top" wrapText="1"/>
    </xf>
    <xf numFmtId="3" fontId="0" fillId="0" borderId="0" xfId="0" applyNumberFormat="1"/>
    <xf numFmtId="3" fontId="0" fillId="0" borderId="7" xfId="0" applyNumberFormat="1" applyBorder="1"/>
    <xf numFmtId="3" fontId="0" fillId="0" borderId="4" xfId="0" applyNumberFormat="1" applyBorder="1"/>
    <xf numFmtId="3" fontId="0" fillId="0" borderId="6" xfId="0" applyNumberFormat="1" applyBorder="1"/>
    <xf numFmtId="3" fontId="0" fillId="2" borderId="4" xfId="0" applyNumberFormat="1" applyFill="1" applyBorder="1"/>
    <xf numFmtId="3" fontId="0" fillId="5" borderId="0" xfId="0" applyNumberFormat="1" applyFill="1"/>
    <xf numFmtId="3" fontId="0" fillId="6" borderId="0" xfId="0" applyNumberFormat="1" applyFill="1"/>
    <xf numFmtId="3" fontId="0" fillId="2" borderId="0" xfId="0" applyNumberFormat="1" applyFill="1"/>
    <xf numFmtId="3" fontId="0" fillId="2" borderId="7" xfId="0" applyNumberFormat="1" applyFill="1" applyBorder="1"/>
    <xf numFmtId="3" fontId="0" fillId="5" borderId="7" xfId="0" applyNumberFormat="1" applyFill="1" applyBorder="1"/>
    <xf numFmtId="3" fontId="0" fillId="6" borderId="7" xfId="0" applyNumberFormat="1" applyFill="1" applyBorder="1"/>
    <xf numFmtId="3" fontId="0" fillId="2" borderId="1" xfId="0" applyNumberFormat="1" applyFill="1" applyBorder="1"/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10" fontId="0" fillId="0" borderId="2" xfId="0" applyNumberFormat="1" applyBorder="1"/>
    <xf numFmtId="10" fontId="0" fillId="7" borderId="3" xfId="0" applyNumberFormat="1" applyFill="1" applyBorder="1"/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7" borderId="11" xfId="0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164" fontId="0" fillId="4" borderId="1" xfId="0" applyNumberFormat="1" applyFill="1" applyBorder="1"/>
    <xf numFmtId="10" fontId="0" fillId="0" borderId="3" xfId="0" applyNumberFormat="1" applyBorder="1"/>
    <xf numFmtId="164" fontId="0" fillId="4" borderId="4" xfId="0" applyNumberFormat="1" applyFill="1" applyBorder="1"/>
    <xf numFmtId="10" fontId="0" fillId="0" borderId="5" xfId="0" applyNumberFormat="1" applyBorder="1"/>
    <xf numFmtId="164" fontId="0" fillId="4" borderId="6" xfId="0" applyNumberFormat="1" applyFill="1" applyBorder="1"/>
    <xf numFmtId="10" fontId="0" fillId="0" borderId="8" xfId="0" applyNumberFormat="1" applyBorder="1"/>
    <xf numFmtId="164" fontId="0" fillId="3" borderId="1" xfId="0" applyNumberFormat="1" applyFill="1" applyBorder="1"/>
    <xf numFmtId="164" fontId="0" fillId="3" borderId="4" xfId="0" applyNumberFormat="1" applyFill="1" applyBorder="1"/>
    <xf numFmtId="164" fontId="0" fillId="3" borderId="6" xfId="0" applyNumberFormat="1" applyFill="1" applyBorder="1"/>
    <xf numFmtId="3" fontId="0" fillId="5" borderId="12" xfId="0" applyNumberFormat="1" applyFill="1" applyBorder="1"/>
    <xf numFmtId="3" fontId="0" fillId="8" borderId="4" xfId="0" applyNumberFormat="1" applyFill="1" applyBorder="1"/>
    <xf numFmtId="3" fontId="0" fillId="9" borderId="0" xfId="0" applyNumberFormat="1" applyFill="1"/>
    <xf numFmtId="3" fontId="0" fillId="9" borderId="7" xfId="0" applyNumberFormat="1" applyFill="1" applyBorder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DE86"/>
      <color rgb="FF81DEFF"/>
      <color rgb="FFDDDBDB"/>
      <color rgb="FFFFD347"/>
      <color rgb="FFFFD54F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Weekly Infection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'detailed efficacy simulation'!$M$6</c:f>
              <c:strCache>
                <c:ptCount val="1"/>
                <c:pt idx="0">
                  <c:v>reported infection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'detailed efficacy simulation'!$M$7:$M$20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2.9151119402985076E-3</c:v>
                </c:pt>
                <c:pt idx="3">
                  <c:v>3.6847623946504172E-3</c:v>
                </c:pt>
                <c:pt idx="4">
                  <c:v>4.7729774674946657E-3</c:v>
                </c:pt>
                <c:pt idx="5">
                  <c:v>7.5233338552702636E-3</c:v>
                </c:pt>
                <c:pt idx="6">
                  <c:v>1.004330491987131E-2</c:v>
                </c:pt>
                <c:pt idx="7">
                  <c:v>1.1909061493045743E-2</c:v>
                </c:pt>
                <c:pt idx="8">
                  <c:v>1.4214844034337008E-2</c:v>
                </c:pt>
                <c:pt idx="9">
                  <c:v>1.6909227545164482E-2</c:v>
                </c:pt>
                <c:pt idx="10">
                  <c:v>1.8390123273655294E-2</c:v>
                </c:pt>
                <c:pt idx="11">
                  <c:v>1.9228192396841808E-2</c:v>
                </c:pt>
                <c:pt idx="12">
                  <c:v>1.947616812651869E-2</c:v>
                </c:pt>
                <c:pt idx="13">
                  <c:v>1.9533757328222764E-2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5-4009-8AAB-A8A7D0A35D89}"/>
            </c:ext>
          </c:extLst>
        </c:ser>
        <c:ser>
          <c:idx val="1"/>
          <c:order val="1"/>
          <c:tx>
            <c:strRef>
              <c:f>'detailed efficacy simulation'!$S$6</c:f>
              <c:strCache>
                <c:ptCount val="1"/>
                <c:pt idx="0">
                  <c:v>reported infection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'detailed efficacy simulation'!$S$7:$S$20</c:f>
              <c:numCache>
                <c:formatCode>0.00%</c:formatCode>
                <c:ptCount val="14"/>
                <c:pt idx="0">
                  <c:v>2.0202020202020204E-2</c:v>
                </c:pt>
                <c:pt idx="1">
                  <c:v>2.0408163265306121E-2</c:v>
                </c:pt>
                <c:pt idx="2">
                  <c:v>2.0833333333333332E-2</c:v>
                </c:pt>
                <c:pt idx="3">
                  <c:v>2.2222222222222223E-2</c:v>
                </c:pt>
                <c:pt idx="4">
                  <c:v>2.3529411764705882E-2</c:v>
                </c:pt>
                <c:pt idx="5">
                  <c:v>2.4999999999999998E-2</c:v>
                </c:pt>
                <c:pt idx="6">
                  <c:v>2.6666666666666665E-2</c:v>
                </c:pt>
                <c:pt idx="7">
                  <c:v>3.0769230769230767E-2</c:v>
                </c:pt>
                <c:pt idx="8">
                  <c:v>2.8571428571428574E-2</c:v>
                </c:pt>
                <c:pt idx="9">
                  <c:v>2.6666666666666668E-2</c:v>
                </c:pt>
                <c:pt idx="10">
                  <c:v>2.3529411764705882E-2</c:v>
                </c:pt>
                <c:pt idx="11">
                  <c:v>2.2222222222222223E-2</c:v>
                </c:pt>
                <c:pt idx="12">
                  <c:v>2.2222222222222223E-2</c:v>
                </c:pt>
                <c:pt idx="13">
                  <c:v>2.2222222222222223E-2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5-4009-8AAB-A8A7D0A3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261199"/>
        <c:axId val="763705951"/>
      </c:lineChart>
      <c:catAx>
        <c:axId val="768261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05951"/>
        <c:crosses val="autoZero"/>
        <c:auto val="1"/>
        <c:lblAlgn val="ctr"/>
        <c:lblOffset val="100"/>
        <c:noMultiLvlLbl val="0"/>
      </c:catAx>
      <c:valAx>
        <c:axId val="763705951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261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efficacy reported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'detailed efficacy simulation'!$U$6</c:f>
              <c:strCache>
                <c:ptCount val="1"/>
                <c:pt idx="0">
                  <c:v>reported efficacy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'detailed efficacy simulation'!$U$7:$U$20</c:f>
              <c:numCache>
                <c:formatCode>0.0%</c:formatCode>
                <c:ptCount val="14"/>
                <c:pt idx="2">
                  <c:v>0.8600746268656716</c:v>
                </c:pt>
                <c:pt idx="3">
                  <c:v>0.83418569224073125</c:v>
                </c:pt>
                <c:pt idx="4">
                  <c:v>0.79714845763147668</c:v>
                </c:pt>
                <c:pt idx="5">
                  <c:v>0.69906664578918942</c:v>
                </c:pt>
                <c:pt idx="6">
                  <c:v>0.62337606550482583</c:v>
                </c:pt>
                <c:pt idx="7">
                  <c:v>0.6129555014760133</c:v>
                </c:pt>
                <c:pt idx="8">
                  <c:v>0.5024804587982048</c:v>
                </c:pt>
                <c:pt idx="9">
                  <c:v>0.36590396705633199</c:v>
                </c:pt>
                <c:pt idx="10">
                  <c:v>0.21841976086964998</c:v>
                </c:pt>
                <c:pt idx="11">
                  <c:v>0.13473134214211868</c:v>
                </c:pt>
                <c:pt idx="12">
                  <c:v>0.12357243430665898</c:v>
                </c:pt>
                <c:pt idx="13">
                  <c:v>0.12098092022997564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1-4958-8ED9-70A7470438F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2352879"/>
        <c:axId val="706633935"/>
      </c:lineChart>
      <c:catAx>
        <c:axId val="129235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633935"/>
        <c:crosses val="autoZero"/>
        <c:auto val="1"/>
        <c:lblAlgn val="ctr"/>
        <c:lblOffset val="100"/>
        <c:noMultiLvlLbl val="0"/>
      </c:catAx>
      <c:valAx>
        <c:axId val="706633935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352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Weekly Infection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'detailed efficacy simulation'!$M$45</c:f>
              <c:strCache>
                <c:ptCount val="1"/>
                <c:pt idx="0">
                  <c:v>reported infection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'detailed efficacy simulation'!$M$46:$M$59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1.2364974478692675E-3</c:v>
                </c:pt>
                <c:pt idx="4">
                  <c:v>2.0731507773341451E-3</c:v>
                </c:pt>
                <c:pt idx="5">
                  <c:v>3.1911581105724374E-3</c:v>
                </c:pt>
                <c:pt idx="6">
                  <c:v>5.3826769596848085E-3</c:v>
                </c:pt>
                <c:pt idx="7">
                  <c:v>7.7631059845624873E-3</c:v>
                </c:pt>
                <c:pt idx="8">
                  <c:v>1.0507360524230248E-2</c:v>
                </c:pt>
                <c:pt idx="9">
                  <c:v>1.391444656141968E-2</c:v>
                </c:pt>
                <c:pt idx="10">
                  <c:v>1.6751687690905015E-2</c:v>
                </c:pt>
                <c:pt idx="11">
                  <c:v>1.8272336913467031E-2</c:v>
                </c:pt>
                <c:pt idx="12">
                  <c:v>1.9063962305613417E-2</c:v>
                </c:pt>
                <c:pt idx="13">
                  <c:v>1.9265586843146415E-2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F-4F91-9C91-87F4401B2F43}"/>
            </c:ext>
          </c:extLst>
        </c:ser>
        <c:ser>
          <c:idx val="1"/>
          <c:order val="1"/>
          <c:tx>
            <c:strRef>
              <c:f>'detailed efficacy simulation'!$S$6</c:f>
              <c:strCache>
                <c:ptCount val="1"/>
                <c:pt idx="0">
                  <c:v>reported infection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'detailed efficacy simulation'!$S$7:$S$20</c:f>
              <c:numCache>
                <c:formatCode>0.00%</c:formatCode>
                <c:ptCount val="14"/>
                <c:pt idx="0">
                  <c:v>2.0202020202020204E-2</c:v>
                </c:pt>
                <c:pt idx="1">
                  <c:v>2.0408163265306121E-2</c:v>
                </c:pt>
                <c:pt idx="2">
                  <c:v>2.0833333333333332E-2</c:v>
                </c:pt>
                <c:pt idx="3">
                  <c:v>2.2222222222222223E-2</c:v>
                </c:pt>
                <c:pt idx="4">
                  <c:v>2.3529411764705882E-2</c:v>
                </c:pt>
                <c:pt idx="5">
                  <c:v>2.4999999999999998E-2</c:v>
                </c:pt>
                <c:pt idx="6">
                  <c:v>2.6666666666666665E-2</c:v>
                </c:pt>
                <c:pt idx="7">
                  <c:v>3.0769230769230767E-2</c:v>
                </c:pt>
                <c:pt idx="8">
                  <c:v>2.8571428571428574E-2</c:v>
                </c:pt>
                <c:pt idx="9">
                  <c:v>2.6666666666666668E-2</c:v>
                </c:pt>
                <c:pt idx="10">
                  <c:v>2.3529411764705882E-2</c:v>
                </c:pt>
                <c:pt idx="11">
                  <c:v>2.2222222222222223E-2</c:v>
                </c:pt>
                <c:pt idx="12">
                  <c:v>2.2222222222222223E-2</c:v>
                </c:pt>
                <c:pt idx="13">
                  <c:v>2.2222222222222223E-2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F-4F91-9C91-87F4401B2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261199"/>
        <c:axId val="763705951"/>
      </c:lineChart>
      <c:catAx>
        <c:axId val="768261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05951"/>
        <c:crosses val="autoZero"/>
        <c:auto val="1"/>
        <c:lblAlgn val="ctr"/>
        <c:lblOffset val="100"/>
        <c:noMultiLvlLbl val="0"/>
      </c:catAx>
      <c:valAx>
        <c:axId val="763705951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261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efficacy reported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'detailed efficacy simulation'!$U$45</c:f>
              <c:strCache>
                <c:ptCount val="1"/>
                <c:pt idx="0">
                  <c:v>efficacy reported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'detailed efficacy simulation'!$U$46:$U$59</c:f>
              <c:numCache>
                <c:formatCode>0.0%</c:formatCode>
                <c:ptCount val="14"/>
                <c:pt idx="3">
                  <c:v>0.94435761484588299</c:v>
                </c:pt>
                <c:pt idx="4">
                  <c:v>0.91189109196329887</c:v>
                </c:pt>
                <c:pt idx="5">
                  <c:v>0.87235367557710253</c:v>
                </c:pt>
                <c:pt idx="6">
                  <c:v>0.81160630641103171</c:v>
                </c:pt>
                <c:pt idx="7">
                  <c:v>0.74769905550171911</c:v>
                </c:pt>
                <c:pt idx="8">
                  <c:v>0.63224238165194135</c:v>
                </c:pt>
                <c:pt idx="9">
                  <c:v>0.47820825394676192</c:v>
                </c:pt>
                <c:pt idx="10">
                  <c:v>0.28805327313653684</c:v>
                </c:pt>
                <c:pt idx="11">
                  <c:v>0.17774483889398374</c:v>
                </c:pt>
                <c:pt idx="12">
                  <c:v>0.14212169624739623</c:v>
                </c:pt>
                <c:pt idx="13">
                  <c:v>0.15713057561234434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3-4217-BCF8-008C5472F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2352879"/>
        <c:axId val="706633935"/>
      </c:lineChart>
      <c:catAx>
        <c:axId val="129235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633935"/>
        <c:crosses val="autoZero"/>
        <c:auto val="1"/>
        <c:lblAlgn val="ctr"/>
        <c:lblOffset val="100"/>
        <c:noMultiLvlLbl val="0"/>
      </c:catAx>
      <c:valAx>
        <c:axId val="706633935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352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Weekly Infection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'detailed efficacy simulation'!$M$84</c:f>
              <c:strCache>
                <c:ptCount val="1"/>
                <c:pt idx="0">
                  <c:v>reported infection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'detailed efficacy simulation'!$M$85:$M$98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1.8547461718039012E-3</c:v>
                </c:pt>
                <c:pt idx="4">
                  <c:v>3.1097261660012177E-3</c:v>
                </c:pt>
                <c:pt idx="5">
                  <c:v>4.7867371658586559E-3</c:v>
                </c:pt>
                <c:pt idx="6">
                  <c:v>8.0740154395272119E-3</c:v>
                </c:pt>
                <c:pt idx="7">
                  <c:v>1.164465897684373E-2</c:v>
                </c:pt>
                <c:pt idx="8">
                  <c:v>1.5761040786345371E-2</c:v>
                </c:pt>
                <c:pt idx="9">
                  <c:v>2.0871669842129518E-2</c:v>
                </c:pt>
                <c:pt idx="10">
                  <c:v>2.5127531536357519E-2</c:v>
                </c:pt>
                <c:pt idx="11">
                  <c:v>2.740850537020054E-2</c:v>
                </c:pt>
                <c:pt idx="12">
                  <c:v>2.8595943458420123E-2</c:v>
                </c:pt>
                <c:pt idx="13">
                  <c:v>2.8898380264719626E-2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6-482D-A6FD-8A596744F590}"/>
            </c:ext>
          </c:extLst>
        </c:ser>
        <c:ser>
          <c:idx val="1"/>
          <c:order val="1"/>
          <c:tx>
            <c:strRef>
              <c:f>'detailed efficacy simulation'!$S$84</c:f>
              <c:strCache>
                <c:ptCount val="1"/>
                <c:pt idx="0">
                  <c:v>reported infection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'detailed efficacy simulation'!$S$85:$S$98</c:f>
              <c:numCache>
                <c:formatCode>0.00%</c:formatCode>
                <c:ptCount val="14"/>
                <c:pt idx="0">
                  <c:v>2.0303030303030302E-2</c:v>
                </c:pt>
                <c:pt idx="1">
                  <c:v>2.0612244897959184E-2</c:v>
                </c:pt>
                <c:pt idx="2">
                  <c:v>2.1250000000000002E-2</c:v>
                </c:pt>
                <c:pt idx="3">
                  <c:v>2.3333333333333331E-2</c:v>
                </c:pt>
                <c:pt idx="4">
                  <c:v>2.5294117647058825E-2</c:v>
                </c:pt>
                <c:pt idx="5">
                  <c:v>2.75E-2</c:v>
                </c:pt>
                <c:pt idx="6">
                  <c:v>3.2857142857142863E-2</c:v>
                </c:pt>
                <c:pt idx="7">
                  <c:v>3.6153846153846154E-2</c:v>
                </c:pt>
                <c:pt idx="8">
                  <c:v>3.2857142857142856E-2</c:v>
                </c:pt>
                <c:pt idx="9">
                  <c:v>0.03</c:v>
                </c:pt>
                <c:pt idx="10">
                  <c:v>2.5294117647058825E-2</c:v>
                </c:pt>
                <c:pt idx="11">
                  <c:v>2.3333333333333338E-2</c:v>
                </c:pt>
                <c:pt idx="12">
                  <c:v>2.3333333333333334E-2</c:v>
                </c:pt>
                <c:pt idx="13">
                  <c:v>2.4285714285714285E-2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6-482D-A6FD-8A596744F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261199"/>
        <c:axId val="763705951"/>
      </c:lineChart>
      <c:catAx>
        <c:axId val="768261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05951"/>
        <c:crosses val="autoZero"/>
        <c:auto val="1"/>
        <c:lblAlgn val="ctr"/>
        <c:lblOffset val="100"/>
        <c:noMultiLvlLbl val="0"/>
      </c:catAx>
      <c:valAx>
        <c:axId val="763705951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261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efficacy reported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'detailed efficacy simulation'!$U$84</c:f>
              <c:strCache>
                <c:ptCount val="1"/>
                <c:pt idx="0">
                  <c:v>efficacy reported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4.185108741380044E-2"/>
                  <c:y val="7.221808458344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2B-4812-9CBD-5F050E06E7C9}"/>
                </c:ext>
              </c:extLst>
            </c:dLbl>
            <c:dLbl>
              <c:idx val="9"/>
              <c:layout>
                <c:manualLayout>
                  <c:x val="-5.8449499223156703E-2"/>
                  <c:y val="4.628369537915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2B-4812-9CBD-5F050E06E7C9}"/>
                </c:ext>
              </c:extLst>
            </c:dLbl>
            <c:dLbl>
              <c:idx val="10"/>
              <c:layout>
                <c:manualLayout>
                  <c:x val="-7.4531515998443848E-2"/>
                  <c:y val="-5.58508302942852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2B-4812-9CBD-5F050E06E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'detailed efficacy simulation'!$U$85:$U$98</c:f>
              <c:numCache>
                <c:formatCode>0.0%</c:formatCode>
                <c:ptCount val="14"/>
                <c:pt idx="3">
                  <c:v>0.92051087835126133</c:v>
                </c:pt>
                <c:pt idx="4">
                  <c:v>0.8770573376232077</c:v>
                </c:pt>
                <c:pt idx="5">
                  <c:v>0.8259368303324125</c:v>
                </c:pt>
                <c:pt idx="6">
                  <c:v>0.75426909531873709</c:v>
                </c:pt>
                <c:pt idx="7">
                  <c:v>0.6779136878745351</c:v>
                </c:pt>
                <c:pt idx="8">
                  <c:v>0.52031614998079301</c:v>
                </c:pt>
                <c:pt idx="9">
                  <c:v>0.304277671929016</c:v>
                </c:pt>
                <c:pt idx="10">
                  <c:v>6.5859625160981095E-3</c:v>
                </c:pt>
                <c:pt idx="11">
                  <c:v>-0.17465023015145142</c:v>
                </c:pt>
                <c:pt idx="12">
                  <c:v>-0.22554043393229084</c:v>
                </c:pt>
                <c:pt idx="13">
                  <c:v>-0.18993330501786687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2B-4812-9CBD-5F050E06E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2352879"/>
        <c:axId val="706633935"/>
      </c:lineChart>
      <c:catAx>
        <c:axId val="129235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633935"/>
        <c:crosses val="autoZero"/>
        <c:auto val="1"/>
        <c:lblAlgn val="ctr"/>
        <c:lblOffset val="100"/>
        <c:noMultiLvlLbl val="0"/>
      </c:catAx>
      <c:valAx>
        <c:axId val="706633935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2352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98425</xdr:colOff>
      <xdr:row>20</xdr:row>
      <xdr:rowOff>180975</xdr:rowOff>
    </xdr:from>
    <xdr:to>
      <xdr:col>10</xdr:col>
      <xdr:colOff>288925</xdr:colOff>
      <xdr:row>36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8AB79B-0C27-DE26-79EE-3E93CE18D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311150</xdr:colOff>
      <xdr:row>23</xdr:row>
      <xdr:rowOff>130175</xdr:rowOff>
    </xdr:from>
    <xdr:ext cx="1612899" cy="4367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F91248-6E37-1253-A999-83A843DDC5DD}"/>
            </a:ext>
          </a:extLst>
        </xdr:cNvPr>
        <xdr:cNvSpPr txBox="1"/>
      </xdr:nvSpPr>
      <xdr:spPr>
        <a:xfrm>
          <a:off x="2454275" y="5892800"/>
          <a:ext cx="16128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FF0000"/>
              </a:solidFill>
            </a:rPr>
            <a:t>rate for those classified</a:t>
          </a:r>
          <a:r>
            <a:rPr lang="en-GB" sz="1100" b="1" baseline="0">
              <a:solidFill>
                <a:srgbClr val="FF0000"/>
              </a:solidFill>
            </a:rPr>
            <a:t> as unvaccinated</a:t>
          </a:r>
          <a:endParaRPr lang="en-GB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666750</xdr:colOff>
      <xdr:row>30</xdr:row>
      <xdr:rowOff>117475</xdr:rowOff>
    </xdr:from>
    <xdr:ext cx="1612899" cy="43678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828024A-A11A-4336-95B4-12FE293B7C9C}"/>
            </a:ext>
          </a:extLst>
        </xdr:cNvPr>
        <xdr:cNvSpPr txBox="1"/>
      </xdr:nvSpPr>
      <xdr:spPr>
        <a:xfrm>
          <a:off x="2809875" y="7213600"/>
          <a:ext cx="16128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0070C0"/>
              </a:solidFill>
            </a:rPr>
            <a:t>rate for those classified</a:t>
          </a:r>
          <a:r>
            <a:rPr lang="en-GB" sz="1100" b="1" baseline="0">
              <a:solidFill>
                <a:srgbClr val="0070C0"/>
              </a:solidFill>
            </a:rPr>
            <a:t> as vaccinated</a:t>
          </a:r>
          <a:endParaRPr lang="en-GB" sz="1100" b="1">
            <a:solidFill>
              <a:srgbClr val="0070C0"/>
            </a:solidFill>
          </a:endParaRPr>
        </a:p>
      </xdr:txBody>
    </xdr:sp>
    <xdr:clientData/>
  </xdr:oneCellAnchor>
  <xdr:twoCellAnchor>
    <xdr:from>
      <xdr:col>11</xdr:col>
      <xdr:colOff>320675</xdr:colOff>
      <xdr:row>21</xdr:row>
      <xdr:rowOff>47624</xdr:rowOff>
    </xdr:from>
    <xdr:to>
      <xdr:col>16</xdr:col>
      <xdr:colOff>857251</xdr:colOff>
      <xdr:row>36</xdr:row>
      <xdr:rowOff>152399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8EE19D5-F620-3CB7-BCA0-E7A227A470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9</xdr:col>
      <xdr:colOff>428625</xdr:colOff>
      <xdr:row>76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65D8BDF-DF7F-4696-8C66-4E66B50BE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498475</xdr:colOff>
      <xdr:row>61</xdr:row>
      <xdr:rowOff>57149</xdr:rowOff>
    </xdr:from>
    <xdr:to>
      <xdr:col>16</xdr:col>
      <xdr:colOff>638175</xdr:colOff>
      <xdr:row>76</xdr:row>
      <xdr:rowOff>161924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208C696-1070-4416-9B58-63559F14C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4</xdr:col>
      <xdr:colOff>685800</xdr:colOff>
      <xdr:row>70</xdr:row>
      <xdr:rowOff>180975</xdr:rowOff>
    </xdr:from>
    <xdr:ext cx="1612899" cy="43678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74B2C-5B1B-4F1B-8CC8-B4A89186F0B8}"/>
            </a:ext>
          </a:extLst>
        </xdr:cNvPr>
        <xdr:cNvSpPr txBox="1"/>
      </xdr:nvSpPr>
      <xdr:spPr>
        <a:xfrm>
          <a:off x="2828925" y="16202025"/>
          <a:ext cx="16128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0070C0"/>
              </a:solidFill>
            </a:rPr>
            <a:t>rate for those classified</a:t>
          </a:r>
          <a:r>
            <a:rPr lang="en-GB" sz="1100" b="1" baseline="0">
              <a:solidFill>
                <a:srgbClr val="0070C0"/>
              </a:solidFill>
            </a:rPr>
            <a:t> as vaccinated</a:t>
          </a:r>
          <a:endParaRPr lang="en-GB" sz="1100" b="1">
            <a:solidFill>
              <a:srgbClr val="0070C0"/>
            </a:solidFill>
          </a:endParaRPr>
        </a:p>
      </xdr:txBody>
    </xdr:sp>
    <xdr:clientData/>
  </xdr:oneCellAnchor>
  <xdr:twoCellAnchor>
    <xdr:from>
      <xdr:col>2</xdr:col>
      <xdr:colOff>0</xdr:colOff>
      <xdr:row>100</xdr:row>
      <xdr:rowOff>0</xdr:rowOff>
    </xdr:from>
    <xdr:to>
      <xdr:col>9</xdr:col>
      <xdr:colOff>428625</xdr:colOff>
      <xdr:row>115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849CF2-8B1A-4D89-8873-00CC85443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498474</xdr:colOff>
      <xdr:row>100</xdr:row>
      <xdr:rowOff>57149</xdr:rowOff>
    </xdr:from>
    <xdr:to>
      <xdr:col>18</xdr:col>
      <xdr:colOff>33617</xdr:colOff>
      <xdr:row>118</xdr:row>
      <xdr:rowOff>56030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1545A5A-2A4E-4628-8D51-969B616C8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</xdr:col>
      <xdr:colOff>685800</xdr:colOff>
      <xdr:row>109</xdr:row>
      <xdr:rowOff>180975</xdr:rowOff>
    </xdr:from>
    <xdr:ext cx="1612899" cy="436786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48343FE-4FA4-48F2-8769-BB7789CE29F4}"/>
            </a:ext>
          </a:extLst>
        </xdr:cNvPr>
        <xdr:cNvSpPr txBox="1"/>
      </xdr:nvSpPr>
      <xdr:spPr>
        <a:xfrm>
          <a:off x="2826124" y="16239004"/>
          <a:ext cx="16128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>
              <a:solidFill>
                <a:srgbClr val="0070C0"/>
              </a:solidFill>
            </a:rPr>
            <a:t>rate for those classified</a:t>
          </a:r>
          <a:r>
            <a:rPr lang="en-GB" sz="1100" b="1" baseline="0">
              <a:solidFill>
                <a:srgbClr val="0070C0"/>
              </a:solidFill>
            </a:rPr>
            <a:t> as vaccinated</a:t>
          </a:r>
          <a:endParaRPr lang="en-GB" sz="1100" b="1">
            <a:solidFill>
              <a:srgbClr val="0070C0"/>
            </a:solidFill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0.12277</cdr:x>
      <cdr:y>0.19602</cdr:y>
    </cdr:from>
    <cdr:to>
      <cdr:x>0.48537</cdr:x>
      <cdr:y>0.34022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24F91248-6E37-1253-A999-83A843DDC5DD}"/>
            </a:ext>
          </a:extLst>
        </cdr:cNvPr>
        <cdr:cNvSpPr txBox="1"/>
      </cdr:nvSpPr>
      <cdr:spPr>
        <a:xfrm xmlns:a="http://schemas.openxmlformats.org/drawingml/2006/main">
          <a:off x="546100" y="593725"/>
          <a:ext cx="1612899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rate for those classified</a:t>
          </a:r>
          <a:r>
            <a:rPr lang="en-GB" sz="1100" b="1" baseline="0">
              <a:solidFill>
                <a:srgbClr val="FF0000"/>
              </a:solidFill>
            </a:rPr>
            <a:t> as unvaccinated</a:t>
          </a:r>
          <a:endParaRPr lang="en-GB" sz="11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0.12277</cdr:x>
      <cdr:y>0.19602</cdr:y>
    </cdr:from>
    <cdr:to>
      <cdr:x>0.48537</cdr:x>
      <cdr:y>0.34022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24F91248-6E37-1253-A999-83A843DDC5DD}"/>
            </a:ext>
          </a:extLst>
        </cdr:cNvPr>
        <cdr:cNvSpPr txBox="1"/>
      </cdr:nvSpPr>
      <cdr:spPr>
        <a:xfrm xmlns:a="http://schemas.openxmlformats.org/drawingml/2006/main">
          <a:off x="546100" y="593725"/>
          <a:ext cx="1612899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rate for those classified</a:t>
          </a:r>
          <a:r>
            <a:rPr lang="en-GB" sz="1100" b="1" baseline="0">
              <a:solidFill>
                <a:srgbClr val="FF0000"/>
              </a:solidFill>
            </a:rPr>
            <a:t> as unvaccinated</a:t>
          </a:r>
          <a:endParaRPr lang="en-GB" sz="11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9DAF-7C4A-4E6A-9750-199634F0BA8E}">
  <dimension ref="B3:V98"/>
  <sheetViews>
    <sheetView tabSelected="1" topLeftCell="A69" zoomScale="85" zoomScaleNormal="85" workbookViewId="0">
      <selection activeCell="T107" sqref="T107"/>
    </sheetView>
  </sheetViews>
  <sheetFormatPr defaultRowHeight="15" x14ac:dyDescent="0.25"/>
  <cols>
    <col min="2" max="2" width="10.5703125" customWidth="1"/>
    <col min="3" max="3" width="5.28515625" customWidth="1"/>
    <col min="4" max="4" width="7.140625" customWidth="1"/>
    <col min="5" max="22" width="13.7109375" customWidth="1"/>
  </cols>
  <sheetData>
    <row r="3" spans="2:22" ht="46.5" x14ac:dyDescent="0.7">
      <c r="C3" s="3" t="s">
        <v>2</v>
      </c>
      <c r="D3" s="3"/>
      <c r="F3" s="5">
        <v>0.02</v>
      </c>
      <c r="H3" s="56" t="s">
        <v>22</v>
      </c>
    </row>
    <row r="5" spans="2:22" ht="15.75" thickBot="1" x14ac:dyDescent="0.3">
      <c r="E5" s="55" t="s">
        <v>9</v>
      </c>
      <c r="F5" s="55"/>
      <c r="G5" s="55"/>
      <c r="H5" s="55"/>
      <c r="I5" s="55"/>
      <c r="J5" s="55"/>
      <c r="K5" s="55"/>
      <c r="L5" s="55"/>
      <c r="M5" s="55"/>
      <c r="N5" s="3"/>
      <c r="O5" s="55" t="s">
        <v>10</v>
      </c>
      <c r="P5" s="55"/>
      <c r="Q5" s="55"/>
      <c r="R5" s="55"/>
      <c r="S5" s="55"/>
    </row>
    <row r="6" spans="2:22" ht="90.75" thickBot="1" x14ac:dyDescent="0.3">
      <c r="B6" s="4" t="s">
        <v>12</v>
      </c>
      <c r="C6" s="4" t="s">
        <v>0</v>
      </c>
      <c r="D6" s="4" t="s">
        <v>14</v>
      </c>
      <c r="E6" s="6" t="s">
        <v>8</v>
      </c>
      <c r="F6" s="8" t="s">
        <v>15</v>
      </c>
      <c r="G6" s="7" t="s">
        <v>7</v>
      </c>
      <c r="H6" s="16" t="s">
        <v>16</v>
      </c>
      <c r="I6" s="7" t="s">
        <v>4</v>
      </c>
      <c r="J6" s="17" t="s">
        <v>20</v>
      </c>
      <c r="K6" s="7" t="s">
        <v>6</v>
      </c>
      <c r="L6" s="7" t="s">
        <v>5</v>
      </c>
      <c r="M6" s="13" t="s">
        <v>18</v>
      </c>
      <c r="O6" s="35" t="s">
        <v>3</v>
      </c>
      <c r="P6" s="36" t="s">
        <v>1</v>
      </c>
      <c r="Q6" s="36" t="s">
        <v>17</v>
      </c>
      <c r="R6" s="36" t="s">
        <v>5</v>
      </c>
      <c r="S6" s="37" t="s">
        <v>18</v>
      </c>
      <c r="U6" s="41" t="s">
        <v>19</v>
      </c>
      <c r="V6" s="40" t="s">
        <v>13</v>
      </c>
    </row>
    <row r="7" spans="2:22" x14ac:dyDescent="0.25">
      <c r="B7" s="18">
        <v>10000000</v>
      </c>
      <c r="C7" s="1">
        <v>1</v>
      </c>
      <c r="D7" s="33">
        <v>0.01</v>
      </c>
      <c r="E7" s="29">
        <f>D7*B7</f>
        <v>100000</v>
      </c>
      <c r="F7" s="30"/>
      <c r="G7" s="31">
        <f t="shared" ref="G7:G20" si="0">E7*infection_rate</f>
        <v>2000</v>
      </c>
      <c r="H7" s="30">
        <v>0</v>
      </c>
      <c r="I7" s="32">
        <f>G7</f>
        <v>2000</v>
      </c>
      <c r="J7" s="30">
        <f>H7</f>
        <v>0</v>
      </c>
      <c r="K7" s="30">
        <f>E7</f>
        <v>100000</v>
      </c>
      <c r="L7" s="33">
        <f t="shared" ref="L7:L20" si="1">I7/K7</f>
        <v>0.02</v>
      </c>
      <c r="M7" s="34">
        <f>J7/K7</f>
        <v>0</v>
      </c>
      <c r="O7" s="20">
        <f t="shared" ref="O7:O20" si="2">B7-E7</f>
        <v>9900000</v>
      </c>
      <c r="P7" s="18">
        <f t="shared" ref="P7:P20" si="3">O7*infection_rate</f>
        <v>198000</v>
      </c>
      <c r="Q7" s="53">
        <f>P7+G7</f>
        <v>200000</v>
      </c>
      <c r="R7" s="9">
        <f t="shared" ref="R7:R20" si="4">P7/O7</f>
        <v>0.02</v>
      </c>
      <c r="S7" s="10">
        <f t="shared" ref="S7:S20" si="5">Q7/O7</f>
        <v>2.0202020202020204E-2</v>
      </c>
      <c r="U7" s="48"/>
      <c r="V7" s="43">
        <f>1-R7/L7</f>
        <v>0</v>
      </c>
    </row>
    <row r="8" spans="2:22" x14ac:dyDescent="0.25">
      <c r="B8" s="18">
        <f>B7-E7</f>
        <v>9900000</v>
      </c>
      <c r="C8" s="1">
        <v>2</v>
      </c>
      <c r="D8" s="9">
        <v>0.02</v>
      </c>
      <c r="E8" s="22">
        <f t="shared" ref="E8:E20" si="6">D8*B8</f>
        <v>198000</v>
      </c>
      <c r="F8" s="18"/>
      <c r="G8" s="23">
        <f t="shared" si="0"/>
        <v>3960</v>
      </c>
      <c r="H8" s="18">
        <v>0</v>
      </c>
      <c r="I8" s="24">
        <f t="shared" ref="I8:I20" si="7">I7+G8</f>
        <v>5960</v>
      </c>
      <c r="J8" s="18">
        <f>J7+H8</f>
        <v>0</v>
      </c>
      <c r="K8" s="18">
        <f t="shared" ref="K8:K20" si="8">K7+E8</f>
        <v>298000</v>
      </c>
      <c r="L8" s="9">
        <f t="shared" si="1"/>
        <v>0.02</v>
      </c>
      <c r="M8" s="14">
        <f t="shared" ref="M8:M20" si="9">J8/K8</f>
        <v>0</v>
      </c>
      <c r="O8" s="20">
        <f t="shared" si="2"/>
        <v>9702000</v>
      </c>
      <c r="P8" s="18">
        <f t="shared" si="3"/>
        <v>194040</v>
      </c>
      <c r="Q8" s="53">
        <f t="shared" ref="Q8:Q19" si="10">P8+G8</f>
        <v>198000</v>
      </c>
      <c r="R8" s="9">
        <f t="shared" si="4"/>
        <v>0.02</v>
      </c>
      <c r="S8" s="10">
        <f t="shared" si="5"/>
        <v>2.0408163265306121E-2</v>
      </c>
      <c r="U8" s="49"/>
      <c r="V8" s="45">
        <f t="shared" ref="V8:V20" si="11">1-R8/L8</f>
        <v>0</v>
      </c>
    </row>
    <row r="9" spans="2:22" x14ac:dyDescent="0.25">
      <c r="B9" s="18">
        <f>B8-E8</f>
        <v>9702000</v>
      </c>
      <c r="C9" s="1">
        <v>3</v>
      </c>
      <c r="D9" s="9">
        <v>0.04</v>
      </c>
      <c r="E9" s="22">
        <f t="shared" si="6"/>
        <v>388080</v>
      </c>
      <c r="F9" s="25">
        <v>100000</v>
      </c>
      <c r="G9" s="23">
        <f t="shared" si="0"/>
        <v>7761.6</v>
      </c>
      <c r="H9" s="23">
        <f t="shared" ref="H9:H20" si="12">F9*infection_rate</f>
        <v>2000</v>
      </c>
      <c r="I9" s="24">
        <f t="shared" si="7"/>
        <v>13721.6</v>
      </c>
      <c r="J9" s="24">
        <f>J8+H9</f>
        <v>2000</v>
      </c>
      <c r="K9" s="18">
        <f t="shared" si="8"/>
        <v>686080</v>
      </c>
      <c r="L9" s="9">
        <f t="shared" si="1"/>
        <v>0.02</v>
      </c>
      <c r="M9" s="14">
        <f t="shared" si="9"/>
        <v>2.9151119402985076E-3</v>
      </c>
      <c r="O9" s="20">
        <f t="shared" si="2"/>
        <v>9313920</v>
      </c>
      <c r="P9" s="18">
        <f t="shared" si="3"/>
        <v>186278.39999999999</v>
      </c>
      <c r="Q9" s="53">
        <f t="shared" si="10"/>
        <v>194040</v>
      </c>
      <c r="R9" s="9">
        <f t="shared" si="4"/>
        <v>0.02</v>
      </c>
      <c r="S9" s="10">
        <f t="shared" si="5"/>
        <v>2.0833333333333332E-2</v>
      </c>
      <c r="U9" s="49">
        <f t="shared" ref="U9:U20" si="13">1-M9/S9</f>
        <v>0.8600746268656716</v>
      </c>
      <c r="V9" s="45">
        <f t="shared" si="11"/>
        <v>0</v>
      </c>
    </row>
    <row r="10" spans="2:22" x14ac:dyDescent="0.25">
      <c r="B10" s="18">
        <f>B9-E9</f>
        <v>9313920</v>
      </c>
      <c r="C10" s="1">
        <v>4</v>
      </c>
      <c r="D10" s="9">
        <v>0.1</v>
      </c>
      <c r="E10" s="22">
        <f t="shared" si="6"/>
        <v>931392</v>
      </c>
      <c r="F10" s="25">
        <v>198000</v>
      </c>
      <c r="G10" s="23">
        <f t="shared" si="0"/>
        <v>18627.84</v>
      </c>
      <c r="H10" s="23">
        <f t="shared" si="12"/>
        <v>3960</v>
      </c>
      <c r="I10" s="24">
        <f t="shared" si="7"/>
        <v>32349.440000000002</v>
      </c>
      <c r="J10" s="24">
        <f t="shared" ref="J10:J19" si="14">J9+H10</f>
        <v>5960</v>
      </c>
      <c r="K10" s="18">
        <f t="shared" si="8"/>
        <v>1617472</v>
      </c>
      <c r="L10" s="9">
        <f t="shared" si="1"/>
        <v>0.02</v>
      </c>
      <c r="M10" s="14">
        <f t="shared" si="9"/>
        <v>3.6847623946504172E-3</v>
      </c>
      <c r="O10" s="20">
        <f t="shared" si="2"/>
        <v>8382528</v>
      </c>
      <c r="P10" s="18">
        <f t="shared" si="3"/>
        <v>167650.56</v>
      </c>
      <c r="Q10" s="53">
        <f t="shared" si="10"/>
        <v>186278.39999999999</v>
      </c>
      <c r="R10" s="9">
        <f t="shared" si="4"/>
        <v>0.02</v>
      </c>
      <c r="S10" s="10">
        <f t="shared" si="5"/>
        <v>2.2222222222222223E-2</v>
      </c>
      <c r="U10" s="49">
        <f t="shared" si="13"/>
        <v>0.83418569224073125</v>
      </c>
      <c r="V10" s="45">
        <f t="shared" si="11"/>
        <v>0</v>
      </c>
    </row>
    <row r="11" spans="2:22" x14ac:dyDescent="0.25">
      <c r="B11" s="18">
        <f t="shared" ref="B11:B20" si="15">B10-E10</f>
        <v>8382528</v>
      </c>
      <c r="C11" s="1">
        <v>5</v>
      </c>
      <c r="D11" s="9">
        <v>0.15</v>
      </c>
      <c r="E11" s="22">
        <f t="shared" si="6"/>
        <v>1257379.2</v>
      </c>
      <c r="F11" s="25">
        <v>388080</v>
      </c>
      <c r="G11" s="23">
        <f t="shared" si="0"/>
        <v>25147.583999999999</v>
      </c>
      <c r="H11" s="23">
        <f t="shared" si="12"/>
        <v>7761.6</v>
      </c>
      <c r="I11" s="24">
        <f t="shared" si="7"/>
        <v>57497.024000000005</v>
      </c>
      <c r="J11" s="24">
        <f t="shared" si="14"/>
        <v>13721.6</v>
      </c>
      <c r="K11" s="18">
        <f t="shared" si="8"/>
        <v>2874851.2</v>
      </c>
      <c r="L11" s="9">
        <f t="shared" si="1"/>
        <v>0.02</v>
      </c>
      <c r="M11" s="14">
        <f t="shared" si="9"/>
        <v>4.7729774674946657E-3</v>
      </c>
      <c r="O11" s="20">
        <f t="shared" si="2"/>
        <v>7125148.7999999998</v>
      </c>
      <c r="P11" s="18">
        <f t="shared" si="3"/>
        <v>142502.976</v>
      </c>
      <c r="Q11" s="53">
        <f t="shared" si="10"/>
        <v>167650.56</v>
      </c>
      <c r="R11" s="9">
        <f t="shared" si="4"/>
        <v>0.02</v>
      </c>
      <c r="S11" s="10">
        <f t="shared" si="5"/>
        <v>2.3529411764705882E-2</v>
      </c>
      <c r="U11" s="49">
        <f t="shared" si="13"/>
        <v>0.79714845763147668</v>
      </c>
      <c r="V11" s="45">
        <f t="shared" si="11"/>
        <v>0</v>
      </c>
    </row>
    <row r="12" spans="2:22" x14ac:dyDescent="0.25">
      <c r="B12" s="18">
        <f t="shared" si="15"/>
        <v>7125148.7999999998</v>
      </c>
      <c r="C12" s="1">
        <v>6</v>
      </c>
      <c r="D12" s="9">
        <v>0.2</v>
      </c>
      <c r="E12" s="22">
        <f t="shared" si="6"/>
        <v>1425029.76</v>
      </c>
      <c r="F12" s="25">
        <v>931392</v>
      </c>
      <c r="G12" s="23">
        <f t="shared" si="0"/>
        <v>28500.5952</v>
      </c>
      <c r="H12" s="23">
        <f t="shared" si="12"/>
        <v>18627.84</v>
      </c>
      <c r="I12" s="24">
        <f t="shared" si="7"/>
        <v>85997.619200000001</v>
      </c>
      <c r="J12" s="24">
        <f t="shared" si="14"/>
        <v>32349.440000000002</v>
      </c>
      <c r="K12" s="18">
        <f t="shared" si="8"/>
        <v>4299880.96</v>
      </c>
      <c r="L12" s="9">
        <f t="shared" si="1"/>
        <v>0.02</v>
      </c>
      <c r="M12" s="14">
        <f t="shared" si="9"/>
        <v>7.5233338552702636E-3</v>
      </c>
      <c r="O12" s="20">
        <f t="shared" si="2"/>
        <v>5700119.04</v>
      </c>
      <c r="P12" s="18">
        <f t="shared" si="3"/>
        <v>114002.3808</v>
      </c>
      <c r="Q12" s="53">
        <f t="shared" si="10"/>
        <v>142502.976</v>
      </c>
      <c r="R12" s="9">
        <f t="shared" si="4"/>
        <v>0.02</v>
      </c>
      <c r="S12" s="10">
        <f t="shared" si="5"/>
        <v>2.4999999999999998E-2</v>
      </c>
      <c r="U12" s="49">
        <f t="shared" si="13"/>
        <v>0.69906664578918942</v>
      </c>
      <c r="V12" s="45">
        <f t="shared" si="11"/>
        <v>0</v>
      </c>
    </row>
    <row r="13" spans="2:22" x14ac:dyDescent="0.25">
      <c r="B13" s="18">
        <f t="shared" si="15"/>
        <v>5700119.04</v>
      </c>
      <c r="C13" s="1">
        <v>7</v>
      </c>
      <c r="D13" s="9">
        <v>0.25</v>
      </c>
      <c r="E13" s="22">
        <f t="shared" si="6"/>
        <v>1425029.76</v>
      </c>
      <c r="F13" s="25">
        <v>1257379.2</v>
      </c>
      <c r="G13" s="23">
        <f t="shared" si="0"/>
        <v>28500.5952</v>
      </c>
      <c r="H13" s="23">
        <f t="shared" si="12"/>
        <v>25147.583999999999</v>
      </c>
      <c r="I13" s="24">
        <f t="shared" si="7"/>
        <v>114498.2144</v>
      </c>
      <c r="J13" s="24">
        <f t="shared" si="14"/>
        <v>57497.024000000005</v>
      </c>
      <c r="K13" s="18">
        <f t="shared" si="8"/>
        <v>5724910.7199999997</v>
      </c>
      <c r="L13" s="9">
        <f t="shared" si="1"/>
        <v>0.02</v>
      </c>
      <c r="M13" s="14">
        <f t="shared" si="9"/>
        <v>1.004330491987131E-2</v>
      </c>
      <c r="O13" s="20">
        <f t="shared" si="2"/>
        <v>4275089.28</v>
      </c>
      <c r="P13" s="18">
        <f t="shared" si="3"/>
        <v>85501.785600000003</v>
      </c>
      <c r="Q13" s="53">
        <f t="shared" si="10"/>
        <v>114002.3808</v>
      </c>
      <c r="R13" s="9">
        <f t="shared" si="4"/>
        <v>0.02</v>
      </c>
      <c r="S13" s="10">
        <f t="shared" si="5"/>
        <v>2.6666666666666665E-2</v>
      </c>
      <c r="U13" s="49">
        <f t="shared" si="13"/>
        <v>0.62337606550482583</v>
      </c>
      <c r="V13" s="45">
        <f t="shared" si="11"/>
        <v>0</v>
      </c>
    </row>
    <row r="14" spans="2:22" x14ac:dyDescent="0.25">
      <c r="B14" s="18">
        <f t="shared" si="15"/>
        <v>4275089.28</v>
      </c>
      <c r="C14" s="1">
        <v>8</v>
      </c>
      <c r="D14" s="9">
        <v>0.35</v>
      </c>
      <c r="E14" s="22">
        <f t="shared" si="6"/>
        <v>1496281.2479999999</v>
      </c>
      <c r="F14" s="25">
        <v>1425029.76</v>
      </c>
      <c r="G14" s="23">
        <f t="shared" si="0"/>
        <v>29925.624959999997</v>
      </c>
      <c r="H14" s="23">
        <f t="shared" si="12"/>
        <v>28500.5952</v>
      </c>
      <c r="I14" s="24">
        <f t="shared" si="7"/>
        <v>144423.83935999998</v>
      </c>
      <c r="J14" s="24">
        <f t="shared" si="14"/>
        <v>85997.619200000001</v>
      </c>
      <c r="K14" s="18">
        <f t="shared" si="8"/>
        <v>7221191.9679999994</v>
      </c>
      <c r="L14" s="9">
        <f t="shared" si="1"/>
        <v>0.02</v>
      </c>
      <c r="M14" s="14">
        <f t="shared" si="9"/>
        <v>1.1909061493045743E-2</v>
      </c>
      <c r="O14" s="20">
        <f t="shared" si="2"/>
        <v>2778808.0320000006</v>
      </c>
      <c r="P14" s="18">
        <f t="shared" si="3"/>
        <v>55576.160640000016</v>
      </c>
      <c r="Q14" s="53">
        <f t="shared" si="10"/>
        <v>85501.785600000017</v>
      </c>
      <c r="R14" s="9">
        <f t="shared" si="4"/>
        <v>0.02</v>
      </c>
      <c r="S14" s="10">
        <f t="shared" si="5"/>
        <v>3.0769230769230767E-2</v>
      </c>
      <c r="U14" s="49">
        <f t="shared" si="13"/>
        <v>0.6129555014760133</v>
      </c>
      <c r="V14" s="45">
        <f t="shared" si="11"/>
        <v>0</v>
      </c>
    </row>
    <row r="15" spans="2:22" x14ac:dyDescent="0.25">
      <c r="B15" s="18">
        <f t="shared" si="15"/>
        <v>2778808.0320000006</v>
      </c>
      <c r="C15" s="1">
        <v>9</v>
      </c>
      <c r="D15" s="9">
        <v>0.3</v>
      </c>
      <c r="E15" s="22">
        <f t="shared" si="6"/>
        <v>833642.40960000013</v>
      </c>
      <c r="F15" s="25">
        <v>1425029.76</v>
      </c>
      <c r="G15" s="23">
        <f t="shared" si="0"/>
        <v>16672.848192000001</v>
      </c>
      <c r="H15" s="23">
        <f t="shared" si="12"/>
        <v>28500.5952</v>
      </c>
      <c r="I15" s="24">
        <f t="shared" si="7"/>
        <v>161096.68755199999</v>
      </c>
      <c r="J15" s="24">
        <f t="shared" si="14"/>
        <v>114498.2144</v>
      </c>
      <c r="K15" s="18">
        <f t="shared" si="8"/>
        <v>8054834.3775999993</v>
      </c>
      <c r="L15" s="9">
        <f t="shared" si="1"/>
        <v>0.02</v>
      </c>
      <c r="M15" s="14">
        <f t="shared" si="9"/>
        <v>1.4214844034337008E-2</v>
      </c>
      <c r="O15" s="20">
        <f t="shared" si="2"/>
        <v>1945165.6224000005</v>
      </c>
      <c r="P15" s="18">
        <f t="shared" si="3"/>
        <v>38903.312448000011</v>
      </c>
      <c r="Q15" s="53">
        <f t="shared" si="10"/>
        <v>55576.160640000016</v>
      </c>
      <c r="R15" s="9">
        <f t="shared" si="4"/>
        <v>0.02</v>
      </c>
      <c r="S15" s="10">
        <f t="shared" si="5"/>
        <v>2.8571428571428574E-2</v>
      </c>
      <c r="U15" s="49">
        <f t="shared" si="13"/>
        <v>0.5024804587982048</v>
      </c>
      <c r="V15" s="45">
        <f t="shared" si="11"/>
        <v>0</v>
      </c>
    </row>
    <row r="16" spans="2:22" x14ac:dyDescent="0.25">
      <c r="B16" s="18">
        <f t="shared" si="15"/>
        <v>1945165.6224000005</v>
      </c>
      <c r="C16" s="1">
        <v>10</v>
      </c>
      <c r="D16" s="9">
        <v>0.25</v>
      </c>
      <c r="E16" s="22">
        <f t="shared" si="6"/>
        <v>486291.40560000011</v>
      </c>
      <c r="F16" s="25">
        <v>1496281.2479999999</v>
      </c>
      <c r="G16" s="23">
        <f t="shared" si="0"/>
        <v>9725.8281120000029</v>
      </c>
      <c r="H16" s="23">
        <f t="shared" si="12"/>
        <v>29925.624959999997</v>
      </c>
      <c r="I16" s="24">
        <f t="shared" si="7"/>
        <v>170822.51566400001</v>
      </c>
      <c r="J16" s="24">
        <f t="shared" si="14"/>
        <v>144423.83935999998</v>
      </c>
      <c r="K16" s="18">
        <f t="shared" si="8"/>
        <v>8541125.7831999995</v>
      </c>
      <c r="L16" s="9">
        <f t="shared" si="1"/>
        <v>0.02</v>
      </c>
      <c r="M16" s="14">
        <f t="shared" si="9"/>
        <v>1.6909227545164482E-2</v>
      </c>
      <c r="O16" s="20">
        <f t="shared" si="2"/>
        <v>1458874.2168000003</v>
      </c>
      <c r="P16" s="18">
        <f t="shared" si="3"/>
        <v>29177.484336000005</v>
      </c>
      <c r="Q16" s="53">
        <f t="shared" si="10"/>
        <v>38903.312448000011</v>
      </c>
      <c r="R16" s="9">
        <f t="shared" si="4"/>
        <v>0.02</v>
      </c>
      <c r="S16" s="10">
        <f t="shared" si="5"/>
        <v>2.6666666666666668E-2</v>
      </c>
      <c r="U16" s="49">
        <f t="shared" si="13"/>
        <v>0.36590396705633199</v>
      </c>
      <c r="V16" s="45">
        <f t="shared" si="11"/>
        <v>0</v>
      </c>
    </row>
    <row r="17" spans="2:22" x14ac:dyDescent="0.25">
      <c r="B17" s="18">
        <f t="shared" si="15"/>
        <v>1458874.2168000003</v>
      </c>
      <c r="C17" s="1">
        <v>11</v>
      </c>
      <c r="D17" s="9">
        <v>0.15</v>
      </c>
      <c r="E17" s="22">
        <f t="shared" si="6"/>
        <v>218831.13252000004</v>
      </c>
      <c r="F17" s="25">
        <v>833642.40960000013</v>
      </c>
      <c r="G17" s="23">
        <f t="shared" si="0"/>
        <v>4376.6226504000006</v>
      </c>
      <c r="H17" s="23">
        <f t="shared" si="12"/>
        <v>16672.848192000001</v>
      </c>
      <c r="I17" s="24">
        <f t="shared" si="7"/>
        <v>175199.13831440001</v>
      </c>
      <c r="J17" s="24">
        <f t="shared" si="14"/>
        <v>161096.68755199999</v>
      </c>
      <c r="K17" s="18">
        <f t="shared" si="8"/>
        <v>8759956.915719999</v>
      </c>
      <c r="L17" s="9">
        <f t="shared" si="1"/>
        <v>2.0000000000000004E-2</v>
      </c>
      <c r="M17" s="14">
        <f t="shared" si="9"/>
        <v>1.8390123273655294E-2</v>
      </c>
      <c r="O17" s="20">
        <f t="shared" si="2"/>
        <v>1240043.0842800003</v>
      </c>
      <c r="P17" s="18">
        <f t="shared" si="3"/>
        <v>24800.861685600008</v>
      </c>
      <c r="Q17" s="53">
        <f t="shared" si="10"/>
        <v>29177.484336000009</v>
      </c>
      <c r="R17" s="9">
        <f t="shared" si="4"/>
        <v>0.02</v>
      </c>
      <c r="S17" s="10">
        <f t="shared" si="5"/>
        <v>2.3529411764705882E-2</v>
      </c>
      <c r="U17" s="49">
        <f t="shared" si="13"/>
        <v>0.21841976086964998</v>
      </c>
      <c r="V17" s="45">
        <f t="shared" si="11"/>
        <v>0</v>
      </c>
    </row>
    <row r="18" spans="2:22" x14ac:dyDescent="0.25">
      <c r="B18" s="18">
        <f t="shared" si="15"/>
        <v>1240043.0842800003</v>
      </c>
      <c r="C18" s="1">
        <v>12</v>
      </c>
      <c r="D18" s="9">
        <v>0.1</v>
      </c>
      <c r="E18" s="22">
        <f t="shared" si="6"/>
        <v>124004.30842800003</v>
      </c>
      <c r="F18" s="25">
        <v>486291.40560000011</v>
      </c>
      <c r="G18" s="23">
        <f t="shared" si="0"/>
        <v>2480.0861685600007</v>
      </c>
      <c r="H18" s="23">
        <f t="shared" si="12"/>
        <v>9725.8281120000029</v>
      </c>
      <c r="I18" s="24">
        <f t="shared" si="7"/>
        <v>177679.22448296001</v>
      </c>
      <c r="J18" s="24">
        <f t="shared" si="14"/>
        <v>170822.51566400001</v>
      </c>
      <c r="K18" s="18">
        <f t="shared" si="8"/>
        <v>8883961.2241479997</v>
      </c>
      <c r="L18" s="9">
        <f t="shared" si="1"/>
        <v>0.02</v>
      </c>
      <c r="M18" s="14">
        <f t="shared" si="9"/>
        <v>1.9228192396841808E-2</v>
      </c>
      <c r="O18" s="20">
        <f t="shared" si="2"/>
        <v>1116038.7758520003</v>
      </c>
      <c r="P18" s="18">
        <f t="shared" si="3"/>
        <v>22320.775517040009</v>
      </c>
      <c r="Q18" s="53">
        <f t="shared" si="10"/>
        <v>24800.861685600008</v>
      </c>
      <c r="R18" s="9">
        <f t="shared" si="4"/>
        <v>0.02</v>
      </c>
      <c r="S18" s="10">
        <f t="shared" si="5"/>
        <v>2.2222222222222223E-2</v>
      </c>
      <c r="U18" s="49">
        <f t="shared" si="13"/>
        <v>0.13473134214211868</v>
      </c>
      <c r="V18" s="45">
        <f t="shared" si="11"/>
        <v>0</v>
      </c>
    </row>
    <row r="19" spans="2:22" x14ac:dyDescent="0.25">
      <c r="B19" s="18">
        <f t="shared" si="15"/>
        <v>1116038.7758520003</v>
      </c>
      <c r="C19" s="1">
        <v>13</v>
      </c>
      <c r="D19" s="9">
        <v>0.1</v>
      </c>
      <c r="E19" s="52">
        <f t="shared" si="6"/>
        <v>111603.87758520004</v>
      </c>
      <c r="F19" s="25">
        <v>218831.13252000004</v>
      </c>
      <c r="G19" s="18">
        <f t="shared" si="0"/>
        <v>2232.0775517040011</v>
      </c>
      <c r="H19" s="23">
        <f t="shared" si="12"/>
        <v>4376.6226504000006</v>
      </c>
      <c r="I19" s="18">
        <f t="shared" si="7"/>
        <v>179911.302034664</v>
      </c>
      <c r="J19" s="24">
        <f t="shared" si="14"/>
        <v>175199.13831440001</v>
      </c>
      <c r="K19" s="18">
        <f t="shared" si="8"/>
        <v>8995565.1017332003</v>
      </c>
      <c r="L19" s="9">
        <f t="shared" si="1"/>
        <v>0.02</v>
      </c>
      <c r="M19" s="14">
        <f t="shared" si="9"/>
        <v>1.947616812651869E-2</v>
      </c>
      <c r="O19" s="20">
        <f t="shared" si="2"/>
        <v>1004434.8982668003</v>
      </c>
      <c r="P19" s="18">
        <f t="shared" si="3"/>
        <v>20088.697965336007</v>
      </c>
      <c r="Q19" s="53">
        <f t="shared" si="10"/>
        <v>22320.775517040009</v>
      </c>
      <c r="R19" s="9">
        <f t="shared" si="4"/>
        <v>0.02</v>
      </c>
      <c r="S19" s="10">
        <f t="shared" si="5"/>
        <v>2.2222222222222223E-2</v>
      </c>
      <c r="U19" s="49">
        <f t="shared" si="13"/>
        <v>0.12357243430665898</v>
      </c>
      <c r="V19" s="45">
        <f t="shared" si="11"/>
        <v>0</v>
      </c>
    </row>
    <row r="20" spans="2:22" ht="15.75" thickBot="1" x14ac:dyDescent="0.3">
      <c r="B20" s="18">
        <f t="shared" si="15"/>
        <v>1004434.8982668003</v>
      </c>
      <c r="C20" s="1">
        <v>14</v>
      </c>
      <c r="D20" s="9">
        <v>0.1</v>
      </c>
      <c r="E20" s="21">
        <f t="shared" si="6"/>
        <v>100443.48982668004</v>
      </c>
      <c r="F20" s="26">
        <v>124004.30842800003</v>
      </c>
      <c r="G20" s="19">
        <f t="shared" si="0"/>
        <v>2008.8697965336009</v>
      </c>
      <c r="H20" s="51">
        <f t="shared" si="12"/>
        <v>2480.0861685600007</v>
      </c>
      <c r="I20" s="19">
        <f t="shared" si="7"/>
        <v>181920.1718311976</v>
      </c>
      <c r="J20" s="28">
        <f>J19+H20</f>
        <v>177679.22448296001</v>
      </c>
      <c r="K20" s="19">
        <f t="shared" si="8"/>
        <v>9096008.5915598795</v>
      </c>
      <c r="L20" s="11">
        <f t="shared" si="1"/>
        <v>0.02</v>
      </c>
      <c r="M20" s="15">
        <f t="shared" si="9"/>
        <v>1.9533757328222764E-2</v>
      </c>
      <c r="O20" s="21">
        <f t="shared" si="2"/>
        <v>903991.40844012029</v>
      </c>
      <c r="P20" s="19">
        <f t="shared" si="3"/>
        <v>18079.828168802407</v>
      </c>
      <c r="Q20" s="54">
        <f>P20+G20</f>
        <v>20088.697965336007</v>
      </c>
      <c r="R20" s="11">
        <f t="shared" si="4"/>
        <v>0.02</v>
      </c>
      <c r="S20" s="12">
        <f t="shared" si="5"/>
        <v>2.2222222222222223E-2</v>
      </c>
      <c r="U20" s="50">
        <f t="shared" si="13"/>
        <v>0.12098092022997564</v>
      </c>
      <c r="V20" s="47">
        <f t="shared" si="11"/>
        <v>0</v>
      </c>
    </row>
    <row r="42" spans="2:22" ht="46.5" x14ac:dyDescent="0.7">
      <c r="C42" s="56" t="s">
        <v>21</v>
      </c>
    </row>
    <row r="44" spans="2:22" ht="15.75" thickBot="1" x14ac:dyDescent="0.3">
      <c r="E44" s="55" t="s">
        <v>9</v>
      </c>
      <c r="F44" s="55"/>
      <c r="G44" s="55"/>
      <c r="H44" s="55"/>
      <c r="I44" s="55"/>
      <c r="J44" s="55"/>
      <c r="K44" s="55"/>
      <c r="L44" s="55"/>
      <c r="M44" s="55"/>
      <c r="O44" s="55" t="s">
        <v>10</v>
      </c>
      <c r="P44" s="55"/>
      <c r="Q44" s="55"/>
      <c r="R44" s="55"/>
      <c r="S44" s="55"/>
    </row>
    <row r="45" spans="2:22" ht="75.75" thickBot="1" x14ac:dyDescent="0.3">
      <c r="B45" s="4" t="s">
        <v>12</v>
      </c>
      <c r="C45" s="4" t="s">
        <v>0</v>
      </c>
      <c r="D45" s="4" t="s">
        <v>14</v>
      </c>
      <c r="E45" s="35" t="s">
        <v>8</v>
      </c>
      <c r="F45" s="8" t="s">
        <v>15</v>
      </c>
      <c r="G45" s="36" t="s">
        <v>7</v>
      </c>
      <c r="H45" s="16" t="s">
        <v>16</v>
      </c>
      <c r="I45" s="36" t="s">
        <v>4</v>
      </c>
      <c r="J45" s="17" t="s">
        <v>20</v>
      </c>
      <c r="K45" s="36" t="s">
        <v>6</v>
      </c>
      <c r="L45" s="36" t="s">
        <v>5</v>
      </c>
      <c r="M45" s="38" t="s">
        <v>18</v>
      </c>
      <c r="N45" s="4"/>
      <c r="O45" s="35" t="s">
        <v>3</v>
      </c>
      <c r="P45" s="36" t="s">
        <v>1</v>
      </c>
      <c r="Q45" s="36" t="s">
        <v>17</v>
      </c>
      <c r="R45" s="36" t="s">
        <v>5</v>
      </c>
      <c r="S45" s="37" t="s">
        <v>18</v>
      </c>
      <c r="U45" s="39" t="s">
        <v>11</v>
      </c>
      <c r="V45" s="40" t="s">
        <v>13</v>
      </c>
    </row>
    <row r="46" spans="2:22" ht="15.75" thickBot="1" x14ac:dyDescent="0.3">
      <c r="B46" s="18">
        <v>1000000</v>
      </c>
      <c r="C46" s="1">
        <v>1</v>
      </c>
      <c r="D46" s="33">
        <v>0.01</v>
      </c>
      <c r="E46" s="22">
        <f>0.01*B46</f>
        <v>10000</v>
      </c>
      <c r="F46" s="18">
        <v>0</v>
      </c>
      <c r="G46" s="23">
        <f t="shared" ref="G46:G59" si="16">E46*infection_rate</f>
        <v>200</v>
      </c>
      <c r="H46" s="18">
        <v>0</v>
      </c>
      <c r="I46" s="24">
        <f>G46</f>
        <v>200</v>
      </c>
      <c r="J46" s="18">
        <f>H46</f>
        <v>0</v>
      </c>
      <c r="K46" s="18">
        <f>E46</f>
        <v>10000</v>
      </c>
      <c r="L46" s="9">
        <f t="shared" ref="L46:L59" si="17">I46/K46</f>
        <v>0.02</v>
      </c>
      <c r="M46" s="14">
        <f>J46/K46</f>
        <v>0</v>
      </c>
      <c r="O46" s="20">
        <f t="shared" ref="O46:O59" si="18">B46-E46</f>
        <v>990000</v>
      </c>
      <c r="P46" s="18">
        <f t="shared" ref="P46:P59" si="19">O46*infection_rate</f>
        <v>19800</v>
      </c>
      <c r="Q46" s="18">
        <f t="shared" ref="Q46:Q59" si="20">P46+G46</f>
        <v>20000</v>
      </c>
      <c r="R46" s="9">
        <f t="shared" ref="R46:R59" si="21">P46/O46</f>
        <v>0.02</v>
      </c>
      <c r="S46" s="10">
        <f t="shared" ref="S46:S59" si="22">Q46/O46</f>
        <v>2.0202020202020204E-2</v>
      </c>
      <c r="U46" s="42"/>
      <c r="V46" s="43">
        <f>1-(R46/L46)</f>
        <v>0</v>
      </c>
    </row>
    <row r="47" spans="2:22" ht="15.75" thickBot="1" x14ac:dyDescent="0.3">
      <c r="B47" s="18">
        <f>B46-E46</f>
        <v>990000</v>
      </c>
      <c r="C47" s="1">
        <v>2</v>
      </c>
      <c r="D47" s="33">
        <v>0.02</v>
      </c>
      <c r="E47" s="22">
        <f>0.02*B47</f>
        <v>19800</v>
      </c>
      <c r="F47" s="18">
        <v>0</v>
      </c>
      <c r="G47" s="23">
        <f t="shared" si="16"/>
        <v>396</v>
      </c>
      <c r="H47" s="18">
        <v>0</v>
      </c>
      <c r="I47" s="24">
        <f t="shared" ref="I47:I59" si="23">I46+G47</f>
        <v>596</v>
      </c>
      <c r="J47" s="18">
        <f>H46+H47</f>
        <v>0</v>
      </c>
      <c r="K47" s="18">
        <f t="shared" ref="K47:K59" si="24">K46+E47</f>
        <v>29800</v>
      </c>
      <c r="L47" s="9">
        <f t="shared" si="17"/>
        <v>0.02</v>
      </c>
      <c r="M47" s="14">
        <f t="shared" ref="M47:M59" si="25">J47/K47</f>
        <v>0</v>
      </c>
      <c r="O47" s="20">
        <f t="shared" si="18"/>
        <v>970200</v>
      </c>
      <c r="P47" s="18">
        <f t="shared" si="19"/>
        <v>19404</v>
      </c>
      <c r="Q47" s="18">
        <f t="shared" si="20"/>
        <v>19800</v>
      </c>
      <c r="R47" s="9">
        <f t="shared" si="21"/>
        <v>0.02</v>
      </c>
      <c r="S47" s="10">
        <f t="shared" si="22"/>
        <v>2.0408163265306121E-2</v>
      </c>
      <c r="U47" s="44"/>
      <c r="V47" s="45">
        <f t="shared" ref="V47:V59" si="26">1-(R47/L47)</f>
        <v>0</v>
      </c>
    </row>
    <row r="48" spans="2:22" ht="15.75" thickBot="1" x14ac:dyDescent="0.3">
      <c r="B48" s="18">
        <f>B47-E47</f>
        <v>970200</v>
      </c>
      <c r="C48" s="1">
        <v>3</v>
      </c>
      <c r="D48" s="33">
        <v>0.04</v>
      </c>
      <c r="E48" s="22">
        <f>0.04*B48</f>
        <v>38808</v>
      </c>
      <c r="F48" s="18">
        <v>0</v>
      </c>
      <c r="G48" s="23">
        <f t="shared" si="16"/>
        <v>776.16</v>
      </c>
      <c r="H48" s="18">
        <v>0</v>
      </c>
      <c r="I48" s="24">
        <f t="shared" si="23"/>
        <v>1372.1599999999999</v>
      </c>
      <c r="J48" s="18">
        <f t="shared" ref="J48:J59" si="27">J47+H48</f>
        <v>0</v>
      </c>
      <c r="K48" s="18">
        <f t="shared" si="24"/>
        <v>68608</v>
      </c>
      <c r="L48" s="9">
        <f t="shared" si="17"/>
        <v>1.9999999999999997E-2</v>
      </c>
      <c r="M48" s="14">
        <f t="shared" si="25"/>
        <v>0</v>
      </c>
      <c r="N48" s="2"/>
      <c r="O48" s="20">
        <f t="shared" si="18"/>
        <v>931392</v>
      </c>
      <c r="P48" s="18">
        <f t="shared" si="19"/>
        <v>18627.84</v>
      </c>
      <c r="Q48" s="18">
        <f t="shared" si="20"/>
        <v>19404</v>
      </c>
      <c r="R48" s="9">
        <f t="shared" si="21"/>
        <v>0.02</v>
      </c>
      <c r="S48" s="10">
        <f t="shared" si="22"/>
        <v>2.0833333333333332E-2</v>
      </c>
      <c r="U48" s="44"/>
      <c r="V48" s="45">
        <f t="shared" si="26"/>
        <v>0</v>
      </c>
    </row>
    <row r="49" spans="2:22" ht="15.75" thickBot="1" x14ac:dyDescent="0.3">
      <c r="B49" s="18">
        <f>B48-E48</f>
        <v>931392</v>
      </c>
      <c r="C49" s="1">
        <v>4</v>
      </c>
      <c r="D49" s="33">
        <v>0.1</v>
      </c>
      <c r="E49" s="22">
        <f>0.1*B49</f>
        <v>93139.200000000012</v>
      </c>
      <c r="F49" s="25">
        <f t="shared" ref="F49:F59" si="28">E46</f>
        <v>10000</v>
      </c>
      <c r="G49" s="23">
        <f t="shared" si="16"/>
        <v>1862.7840000000003</v>
      </c>
      <c r="H49" s="23">
        <f t="shared" ref="H49:H59" si="29">G46</f>
        <v>200</v>
      </c>
      <c r="I49" s="24">
        <f t="shared" si="23"/>
        <v>3234.9440000000004</v>
      </c>
      <c r="J49" s="24">
        <f t="shared" si="27"/>
        <v>200</v>
      </c>
      <c r="K49" s="18">
        <f t="shared" si="24"/>
        <v>161747.20000000001</v>
      </c>
      <c r="L49" s="9">
        <f t="shared" si="17"/>
        <v>0.02</v>
      </c>
      <c r="M49" s="14">
        <f t="shared" si="25"/>
        <v>1.2364974478692675E-3</v>
      </c>
      <c r="N49" s="2"/>
      <c r="O49" s="20">
        <f t="shared" si="18"/>
        <v>838252.8</v>
      </c>
      <c r="P49" s="18">
        <f t="shared" si="19"/>
        <v>16765.056</v>
      </c>
      <c r="Q49" s="18">
        <f t="shared" si="20"/>
        <v>18627.84</v>
      </c>
      <c r="R49" s="9">
        <f t="shared" si="21"/>
        <v>0.02</v>
      </c>
      <c r="S49" s="10">
        <f t="shared" si="22"/>
        <v>2.222222222222222E-2</v>
      </c>
      <c r="U49" s="44">
        <f t="shared" ref="U49:U59" si="30">1-M49/S49</f>
        <v>0.94435761484588299</v>
      </c>
      <c r="V49" s="45">
        <f t="shared" si="26"/>
        <v>0</v>
      </c>
    </row>
    <row r="50" spans="2:22" ht="15.75" thickBot="1" x14ac:dyDescent="0.3">
      <c r="B50" s="18">
        <f t="shared" ref="B50:B59" si="31">B49-E49</f>
        <v>838252.8</v>
      </c>
      <c r="C50" s="1">
        <v>5</v>
      </c>
      <c r="D50" s="33">
        <v>0.15</v>
      </c>
      <c r="E50" s="22">
        <f>0.15*B50</f>
        <v>125737.92</v>
      </c>
      <c r="F50" s="25">
        <f t="shared" si="28"/>
        <v>19800</v>
      </c>
      <c r="G50" s="23">
        <f t="shared" si="16"/>
        <v>2514.7584000000002</v>
      </c>
      <c r="H50" s="23">
        <f t="shared" si="29"/>
        <v>396</v>
      </c>
      <c r="I50" s="24">
        <f t="shared" si="23"/>
        <v>5749.7024000000001</v>
      </c>
      <c r="J50" s="24">
        <f t="shared" si="27"/>
        <v>596</v>
      </c>
      <c r="K50" s="18">
        <f t="shared" si="24"/>
        <v>287485.12</v>
      </c>
      <c r="L50" s="9">
        <f t="shared" si="17"/>
        <v>0.02</v>
      </c>
      <c r="M50" s="14">
        <f t="shared" si="25"/>
        <v>2.0731507773341451E-3</v>
      </c>
      <c r="N50" s="2"/>
      <c r="O50" s="20">
        <f t="shared" si="18"/>
        <v>712514.88</v>
      </c>
      <c r="P50" s="18">
        <f t="shared" si="19"/>
        <v>14250.2976</v>
      </c>
      <c r="Q50" s="18">
        <f t="shared" si="20"/>
        <v>16765.056</v>
      </c>
      <c r="R50" s="9">
        <f t="shared" si="21"/>
        <v>0.02</v>
      </c>
      <c r="S50" s="10">
        <f t="shared" si="22"/>
        <v>2.3529411764705882E-2</v>
      </c>
      <c r="U50" s="44">
        <f t="shared" si="30"/>
        <v>0.91189109196329887</v>
      </c>
      <c r="V50" s="45">
        <f t="shared" si="26"/>
        <v>0</v>
      </c>
    </row>
    <row r="51" spans="2:22" ht="15.75" thickBot="1" x14ac:dyDescent="0.3">
      <c r="B51" s="18">
        <f t="shared" si="31"/>
        <v>712514.88</v>
      </c>
      <c r="C51" s="1">
        <v>6</v>
      </c>
      <c r="D51" s="33">
        <v>0.2</v>
      </c>
      <c r="E51" s="22">
        <f>0.2*B51</f>
        <v>142502.976</v>
      </c>
      <c r="F51" s="25">
        <f t="shared" si="28"/>
        <v>38808</v>
      </c>
      <c r="G51" s="23">
        <f t="shared" si="16"/>
        <v>2850.0595199999998</v>
      </c>
      <c r="H51" s="23">
        <f t="shared" si="29"/>
        <v>776.16</v>
      </c>
      <c r="I51" s="24">
        <f t="shared" si="23"/>
        <v>8599.7619200000008</v>
      </c>
      <c r="J51" s="24">
        <f t="shared" si="27"/>
        <v>1372.1599999999999</v>
      </c>
      <c r="K51" s="18">
        <f t="shared" si="24"/>
        <v>429988.09600000002</v>
      </c>
      <c r="L51" s="9">
        <f t="shared" si="17"/>
        <v>0.02</v>
      </c>
      <c r="M51" s="14">
        <f t="shared" si="25"/>
        <v>3.1911581105724374E-3</v>
      </c>
      <c r="N51" s="2"/>
      <c r="O51" s="20">
        <f t="shared" si="18"/>
        <v>570011.90399999998</v>
      </c>
      <c r="P51" s="18">
        <f t="shared" si="19"/>
        <v>11400.238079999999</v>
      </c>
      <c r="Q51" s="18">
        <f t="shared" si="20"/>
        <v>14250.297599999998</v>
      </c>
      <c r="R51" s="9">
        <f t="shared" si="21"/>
        <v>0.02</v>
      </c>
      <c r="S51" s="10">
        <f t="shared" si="22"/>
        <v>2.4999999999999998E-2</v>
      </c>
      <c r="U51" s="44">
        <f t="shared" si="30"/>
        <v>0.87235367557710253</v>
      </c>
      <c r="V51" s="45">
        <f t="shared" si="26"/>
        <v>0</v>
      </c>
    </row>
    <row r="52" spans="2:22" ht="15.75" thickBot="1" x14ac:dyDescent="0.3">
      <c r="B52" s="18">
        <f t="shared" si="31"/>
        <v>570011.90399999998</v>
      </c>
      <c r="C52" s="1">
        <v>7</v>
      </c>
      <c r="D52" s="33">
        <v>0.25</v>
      </c>
      <c r="E52" s="22">
        <f>0.3*B52</f>
        <v>171003.57119999998</v>
      </c>
      <c r="F52" s="25">
        <f t="shared" si="28"/>
        <v>93139.200000000012</v>
      </c>
      <c r="G52" s="23">
        <f t="shared" si="16"/>
        <v>3420.0714239999998</v>
      </c>
      <c r="H52" s="23">
        <f t="shared" si="29"/>
        <v>1862.7840000000003</v>
      </c>
      <c r="I52" s="24">
        <f t="shared" si="23"/>
        <v>12019.833344000001</v>
      </c>
      <c r="J52" s="24">
        <f t="shared" si="27"/>
        <v>3234.9440000000004</v>
      </c>
      <c r="K52" s="18">
        <f t="shared" si="24"/>
        <v>600991.66720000003</v>
      </c>
      <c r="L52" s="9">
        <f t="shared" si="17"/>
        <v>0.02</v>
      </c>
      <c r="M52" s="14">
        <f t="shared" si="25"/>
        <v>5.3826769596848085E-3</v>
      </c>
      <c r="N52" s="2"/>
      <c r="O52" s="20">
        <f t="shared" si="18"/>
        <v>399008.33279999997</v>
      </c>
      <c r="P52" s="18">
        <f t="shared" si="19"/>
        <v>7980.1666559999994</v>
      </c>
      <c r="Q52" s="18">
        <f t="shared" si="20"/>
        <v>11400.238079999999</v>
      </c>
      <c r="R52" s="9">
        <f t="shared" si="21"/>
        <v>0.02</v>
      </c>
      <c r="S52" s="10">
        <f t="shared" si="22"/>
        <v>2.8571428571428571E-2</v>
      </c>
      <c r="U52" s="44">
        <f t="shared" si="30"/>
        <v>0.81160630641103171</v>
      </c>
      <c r="V52" s="45">
        <f t="shared" si="26"/>
        <v>0</v>
      </c>
    </row>
    <row r="53" spans="2:22" ht="15.75" thickBot="1" x14ac:dyDescent="0.3">
      <c r="B53" s="18">
        <f t="shared" si="31"/>
        <v>399008.33279999997</v>
      </c>
      <c r="C53" s="1">
        <v>8</v>
      </c>
      <c r="D53" s="33">
        <v>0.35</v>
      </c>
      <c r="E53" s="22">
        <f>0.35*B53</f>
        <v>139652.91647999999</v>
      </c>
      <c r="F53" s="25">
        <f t="shared" si="28"/>
        <v>125737.92</v>
      </c>
      <c r="G53" s="23">
        <f t="shared" si="16"/>
        <v>2793.0583296</v>
      </c>
      <c r="H53" s="23">
        <f t="shared" si="29"/>
        <v>2514.7584000000002</v>
      </c>
      <c r="I53" s="24">
        <f t="shared" si="23"/>
        <v>14812.891673600001</v>
      </c>
      <c r="J53" s="24">
        <f t="shared" si="27"/>
        <v>5749.7024000000001</v>
      </c>
      <c r="K53" s="18">
        <f t="shared" si="24"/>
        <v>740644.58368000004</v>
      </c>
      <c r="L53" s="9">
        <f t="shared" si="17"/>
        <v>0.02</v>
      </c>
      <c r="M53" s="14">
        <f t="shared" si="25"/>
        <v>7.7631059845624873E-3</v>
      </c>
      <c r="N53" s="2"/>
      <c r="O53" s="20">
        <f t="shared" si="18"/>
        <v>259355.41631999999</v>
      </c>
      <c r="P53" s="18">
        <f t="shared" si="19"/>
        <v>5187.1083263999999</v>
      </c>
      <c r="Q53" s="18">
        <f t="shared" si="20"/>
        <v>7980.1666559999994</v>
      </c>
      <c r="R53" s="9">
        <f t="shared" si="21"/>
        <v>0.02</v>
      </c>
      <c r="S53" s="10">
        <f t="shared" si="22"/>
        <v>3.0769230769230767E-2</v>
      </c>
      <c r="U53" s="44">
        <f t="shared" si="30"/>
        <v>0.74769905550171911</v>
      </c>
      <c r="V53" s="45">
        <f t="shared" si="26"/>
        <v>0</v>
      </c>
    </row>
    <row r="54" spans="2:22" ht="15.75" thickBot="1" x14ac:dyDescent="0.3">
      <c r="B54" s="18">
        <f t="shared" si="31"/>
        <v>259355.41631999999</v>
      </c>
      <c r="C54" s="1">
        <v>9</v>
      </c>
      <c r="D54" s="33">
        <v>0.3</v>
      </c>
      <c r="E54" s="22">
        <f>0.3*B54</f>
        <v>77806.624895999994</v>
      </c>
      <c r="F54" s="25">
        <f t="shared" si="28"/>
        <v>142502.976</v>
      </c>
      <c r="G54" s="23">
        <f t="shared" si="16"/>
        <v>1556.1324979199999</v>
      </c>
      <c r="H54" s="23">
        <f t="shared" si="29"/>
        <v>2850.0595199999998</v>
      </c>
      <c r="I54" s="24">
        <f t="shared" si="23"/>
        <v>16369.024171520001</v>
      </c>
      <c r="J54" s="24">
        <f t="shared" si="27"/>
        <v>8599.7619200000008</v>
      </c>
      <c r="K54" s="18">
        <f t="shared" si="24"/>
        <v>818451.20857600006</v>
      </c>
      <c r="L54" s="9">
        <f t="shared" si="17"/>
        <v>0.02</v>
      </c>
      <c r="M54" s="14">
        <f t="shared" si="25"/>
        <v>1.0507360524230248E-2</v>
      </c>
      <c r="N54" s="2"/>
      <c r="O54" s="20">
        <f t="shared" si="18"/>
        <v>181548.791424</v>
      </c>
      <c r="P54" s="18">
        <f t="shared" si="19"/>
        <v>3630.97582848</v>
      </c>
      <c r="Q54" s="18">
        <f t="shared" si="20"/>
        <v>5187.1083263999999</v>
      </c>
      <c r="R54" s="9">
        <f t="shared" si="21"/>
        <v>0.02</v>
      </c>
      <c r="S54" s="10">
        <f t="shared" si="22"/>
        <v>2.8571428571428571E-2</v>
      </c>
      <c r="U54" s="44">
        <f t="shared" si="30"/>
        <v>0.63224238165194135</v>
      </c>
      <c r="V54" s="45">
        <f t="shared" si="26"/>
        <v>0</v>
      </c>
    </row>
    <row r="55" spans="2:22" ht="15.75" thickBot="1" x14ac:dyDescent="0.3">
      <c r="B55" s="18">
        <f t="shared" si="31"/>
        <v>181548.791424</v>
      </c>
      <c r="C55" s="1">
        <v>10</v>
      </c>
      <c r="D55" s="33">
        <v>0.25</v>
      </c>
      <c r="E55" s="22">
        <f>0.25*B55</f>
        <v>45387.197855999999</v>
      </c>
      <c r="F55" s="25">
        <f t="shared" si="28"/>
        <v>171003.57119999998</v>
      </c>
      <c r="G55" s="23">
        <f t="shared" si="16"/>
        <v>907.74395712</v>
      </c>
      <c r="H55" s="23">
        <f t="shared" si="29"/>
        <v>3420.0714239999998</v>
      </c>
      <c r="I55" s="24">
        <f t="shared" si="23"/>
        <v>17276.76812864</v>
      </c>
      <c r="J55" s="24">
        <f t="shared" si="27"/>
        <v>12019.833344000001</v>
      </c>
      <c r="K55" s="18">
        <f t="shared" si="24"/>
        <v>863838.40643200011</v>
      </c>
      <c r="L55" s="9">
        <f t="shared" si="17"/>
        <v>1.9999999999999997E-2</v>
      </c>
      <c r="M55" s="14">
        <f t="shared" si="25"/>
        <v>1.391444656141968E-2</v>
      </c>
      <c r="N55" s="2"/>
      <c r="O55" s="20">
        <f t="shared" si="18"/>
        <v>136161.59356800001</v>
      </c>
      <c r="P55" s="18">
        <f t="shared" si="19"/>
        <v>2723.2318713600002</v>
      </c>
      <c r="Q55" s="18">
        <f t="shared" si="20"/>
        <v>3630.97582848</v>
      </c>
      <c r="R55" s="9">
        <f t="shared" si="21"/>
        <v>0.02</v>
      </c>
      <c r="S55" s="10">
        <f t="shared" si="22"/>
        <v>2.6666666666666665E-2</v>
      </c>
      <c r="U55" s="44">
        <f t="shared" si="30"/>
        <v>0.47820825394676192</v>
      </c>
      <c r="V55" s="45">
        <f t="shared" si="26"/>
        <v>0</v>
      </c>
    </row>
    <row r="56" spans="2:22" ht="15.75" thickBot="1" x14ac:dyDescent="0.3">
      <c r="B56" s="18">
        <f t="shared" si="31"/>
        <v>136161.59356800001</v>
      </c>
      <c r="C56" s="1">
        <v>11</v>
      </c>
      <c r="D56" s="33">
        <v>0.15</v>
      </c>
      <c r="E56" s="22">
        <f>0.15*B56</f>
        <v>20424.2390352</v>
      </c>
      <c r="F56" s="25">
        <f t="shared" si="28"/>
        <v>139652.91647999999</v>
      </c>
      <c r="G56" s="23">
        <f t="shared" si="16"/>
        <v>408.484780704</v>
      </c>
      <c r="H56" s="23">
        <f t="shared" si="29"/>
        <v>2793.0583296</v>
      </c>
      <c r="I56" s="24">
        <f t="shared" si="23"/>
        <v>17685.252909343999</v>
      </c>
      <c r="J56" s="24">
        <f t="shared" si="27"/>
        <v>14812.891673600001</v>
      </c>
      <c r="K56" s="18">
        <f t="shared" si="24"/>
        <v>884262.64546720008</v>
      </c>
      <c r="L56" s="9">
        <f t="shared" si="17"/>
        <v>1.9999999999999997E-2</v>
      </c>
      <c r="M56" s="14">
        <f t="shared" si="25"/>
        <v>1.6751687690905015E-2</v>
      </c>
      <c r="N56" s="2"/>
      <c r="O56" s="20">
        <f t="shared" si="18"/>
        <v>115737.3545328</v>
      </c>
      <c r="P56" s="18">
        <f t="shared" si="19"/>
        <v>2314.7470906560002</v>
      </c>
      <c r="Q56" s="18">
        <f t="shared" si="20"/>
        <v>2723.2318713600002</v>
      </c>
      <c r="R56" s="9">
        <f t="shared" si="21"/>
        <v>0.02</v>
      </c>
      <c r="S56" s="10">
        <f t="shared" si="22"/>
        <v>2.3529411764705882E-2</v>
      </c>
      <c r="U56" s="44">
        <f t="shared" si="30"/>
        <v>0.28805327313653684</v>
      </c>
      <c r="V56" s="45">
        <f t="shared" si="26"/>
        <v>0</v>
      </c>
    </row>
    <row r="57" spans="2:22" ht="15.75" thickBot="1" x14ac:dyDescent="0.3">
      <c r="B57" s="18">
        <f t="shared" si="31"/>
        <v>115737.3545328</v>
      </c>
      <c r="C57" s="1">
        <v>12</v>
      </c>
      <c r="D57" s="33">
        <v>0.1</v>
      </c>
      <c r="E57" s="20">
        <f>0.1*B57</f>
        <v>11573.735453280002</v>
      </c>
      <c r="F57" s="25">
        <f t="shared" si="28"/>
        <v>77806.624895999994</v>
      </c>
      <c r="G57" s="18">
        <f t="shared" si="16"/>
        <v>231.47470906560005</v>
      </c>
      <c r="H57" s="23">
        <f t="shared" si="29"/>
        <v>1556.1324979199999</v>
      </c>
      <c r="I57" s="18">
        <f t="shared" si="23"/>
        <v>17916.727618409597</v>
      </c>
      <c r="J57" s="24">
        <f t="shared" si="27"/>
        <v>16369.024171520001</v>
      </c>
      <c r="K57" s="18">
        <f t="shared" si="24"/>
        <v>895836.38092048012</v>
      </c>
      <c r="L57" s="9">
        <f t="shared" si="17"/>
        <v>1.9999999999999993E-2</v>
      </c>
      <c r="M57" s="14">
        <f t="shared" si="25"/>
        <v>1.8272336913467031E-2</v>
      </c>
      <c r="N57" s="2"/>
      <c r="O57" s="20">
        <f t="shared" si="18"/>
        <v>104163.61907951999</v>
      </c>
      <c r="P57" s="18">
        <f t="shared" si="19"/>
        <v>2083.2723815904001</v>
      </c>
      <c r="Q57" s="18">
        <f t="shared" si="20"/>
        <v>2314.7470906560002</v>
      </c>
      <c r="R57" s="9">
        <f t="shared" si="21"/>
        <v>0.02</v>
      </c>
      <c r="S57" s="10">
        <f t="shared" si="22"/>
        <v>2.2222222222222227E-2</v>
      </c>
      <c r="U57" s="44">
        <f t="shared" si="30"/>
        <v>0.17774483889398374</v>
      </c>
      <c r="V57" s="45">
        <f t="shared" si="26"/>
        <v>0</v>
      </c>
    </row>
    <row r="58" spans="2:22" x14ac:dyDescent="0.25">
      <c r="B58" s="18">
        <f t="shared" si="31"/>
        <v>104163.61907951999</v>
      </c>
      <c r="C58" s="1">
        <v>13</v>
      </c>
      <c r="D58" s="33">
        <v>0.1</v>
      </c>
      <c r="E58" s="20">
        <f>0.1*B58</f>
        <v>10416.361907951999</v>
      </c>
      <c r="F58" s="25">
        <f t="shared" si="28"/>
        <v>45387.197855999999</v>
      </c>
      <c r="G58" s="18">
        <f t="shared" si="16"/>
        <v>208.32723815904001</v>
      </c>
      <c r="H58" s="23">
        <f t="shared" si="29"/>
        <v>907.74395712</v>
      </c>
      <c r="I58" s="18">
        <f t="shared" si="23"/>
        <v>18125.054856568637</v>
      </c>
      <c r="J58" s="24">
        <f t="shared" si="27"/>
        <v>17276.76812864</v>
      </c>
      <c r="K58" s="18">
        <f t="shared" si="24"/>
        <v>906252.74282843212</v>
      </c>
      <c r="L58" s="9">
        <f t="shared" si="17"/>
        <v>1.9999999999999993E-2</v>
      </c>
      <c r="M58" s="14">
        <f t="shared" si="25"/>
        <v>1.9063962305613417E-2</v>
      </c>
      <c r="N58" s="2"/>
      <c r="O58" s="20">
        <f t="shared" si="18"/>
        <v>93747.257171567995</v>
      </c>
      <c r="P58" s="18">
        <f t="shared" si="19"/>
        <v>1874.9451434313598</v>
      </c>
      <c r="Q58" s="18">
        <f t="shared" si="20"/>
        <v>2083.2723815904001</v>
      </c>
      <c r="R58" s="9">
        <f t="shared" si="21"/>
        <v>0.02</v>
      </c>
      <c r="S58" s="10">
        <f t="shared" si="22"/>
        <v>2.2222222222222223E-2</v>
      </c>
      <c r="U58" s="44">
        <f t="shared" si="30"/>
        <v>0.14212169624739623</v>
      </c>
      <c r="V58" s="45">
        <f t="shared" si="26"/>
        <v>0</v>
      </c>
    </row>
    <row r="59" spans="2:22" ht="15.75" thickBot="1" x14ac:dyDescent="0.3">
      <c r="B59" s="18">
        <f t="shared" si="31"/>
        <v>93747.257171567995</v>
      </c>
      <c r="C59" s="1">
        <v>14</v>
      </c>
      <c r="D59" s="9">
        <v>0.1</v>
      </c>
      <c r="E59" s="21">
        <f>0.125*B59</f>
        <v>11718.407146445999</v>
      </c>
      <c r="F59" s="26">
        <f t="shared" si="28"/>
        <v>20424.2390352</v>
      </c>
      <c r="G59" s="19">
        <f t="shared" si="16"/>
        <v>234.36814292891998</v>
      </c>
      <c r="H59" s="27">
        <f t="shared" si="29"/>
        <v>408.484780704</v>
      </c>
      <c r="I59" s="19">
        <f t="shared" si="23"/>
        <v>18359.422999497558</v>
      </c>
      <c r="J59" s="28">
        <f t="shared" si="27"/>
        <v>17685.252909343999</v>
      </c>
      <c r="K59" s="19">
        <f t="shared" si="24"/>
        <v>917971.14997487818</v>
      </c>
      <c r="L59" s="11">
        <f t="shared" si="17"/>
        <v>1.9999999999999993E-2</v>
      </c>
      <c r="M59" s="15">
        <f t="shared" si="25"/>
        <v>1.9265586843146415E-2</v>
      </c>
      <c r="N59" s="2"/>
      <c r="O59" s="21">
        <f t="shared" si="18"/>
        <v>82028.850025121996</v>
      </c>
      <c r="P59" s="19">
        <f t="shared" si="19"/>
        <v>1640.5770005024399</v>
      </c>
      <c r="Q59" s="19">
        <f t="shared" si="20"/>
        <v>1874.9451434313598</v>
      </c>
      <c r="R59" s="11">
        <f t="shared" si="21"/>
        <v>0.02</v>
      </c>
      <c r="S59" s="12">
        <f t="shared" si="22"/>
        <v>2.2857142857142857E-2</v>
      </c>
      <c r="U59" s="46">
        <f t="shared" si="30"/>
        <v>0.15713057561234434</v>
      </c>
      <c r="V59" s="47">
        <f t="shared" si="26"/>
        <v>0</v>
      </c>
    </row>
    <row r="81" spans="2:22" ht="46.5" x14ac:dyDescent="0.7">
      <c r="C81" s="56" t="s">
        <v>23</v>
      </c>
    </row>
    <row r="83" spans="2:22" ht="15.75" thickBot="1" x14ac:dyDescent="0.3">
      <c r="E83" s="55" t="s">
        <v>9</v>
      </c>
      <c r="F83" s="55"/>
      <c r="G83" s="55"/>
      <c r="H83" s="55"/>
      <c r="I83" s="55"/>
      <c r="J83" s="55"/>
      <c r="K83" s="55"/>
      <c r="L83" s="55"/>
      <c r="M83" s="55"/>
      <c r="O83" s="55" t="s">
        <v>10</v>
      </c>
      <c r="P83" s="55"/>
      <c r="Q83" s="55"/>
      <c r="R83" s="55"/>
      <c r="S83" s="55"/>
    </row>
    <row r="84" spans="2:22" ht="75.75" thickBot="1" x14ac:dyDescent="0.3">
      <c r="B84" s="4" t="s">
        <v>12</v>
      </c>
      <c r="C84" s="4" t="s">
        <v>0</v>
      </c>
      <c r="D84" s="4" t="s">
        <v>14</v>
      </c>
      <c r="E84" s="35" t="s">
        <v>8</v>
      </c>
      <c r="F84" s="8" t="s">
        <v>15</v>
      </c>
      <c r="G84" s="36" t="s">
        <v>7</v>
      </c>
      <c r="H84" s="16" t="s">
        <v>16</v>
      </c>
      <c r="I84" s="36" t="s">
        <v>4</v>
      </c>
      <c r="J84" s="17" t="s">
        <v>20</v>
      </c>
      <c r="K84" s="36" t="s">
        <v>6</v>
      </c>
      <c r="L84" s="36" t="s">
        <v>5</v>
      </c>
      <c r="M84" s="38" t="s">
        <v>18</v>
      </c>
      <c r="N84" s="4"/>
      <c r="O84" s="35" t="s">
        <v>3</v>
      </c>
      <c r="P84" s="36" t="s">
        <v>1</v>
      </c>
      <c r="Q84" s="36" t="s">
        <v>17</v>
      </c>
      <c r="R84" s="36" t="s">
        <v>5</v>
      </c>
      <c r="S84" s="37" t="s">
        <v>18</v>
      </c>
      <c r="U84" s="39" t="s">
        <v>11</v>
      </c>
      <c r="V84" s="40" t="s">
        <v>13</v>
      </c>
    </row>
    <row r="85" spans="2:22" ht="15.75" thickBot="1" x14ac:dyDescent="0.3">
      <c r="B85" s="18">
        <v>1000000</v>
      </c>
      <c r="C85" s="1">
        <v>1</v>
      </c>
      <c r="D85" s="33">
        <v>0.01</v>
      </c>
      <c r="E85" s="22">
        <f>0.01*B85</f>
        <v>10000</v>
      </c>
      <c r="F85" s="18">
        <v>0</v>
      </c>
      <c r="G85" s="23">
        <f>E85*infection_rate*1.5</f>
        <v>300</v>
      </c>
      <c r="H85" s="18">
        <v>0</v>
      </c>
      <c r="I85" s="24">
        <f>G85</f>
        <v>300</v>
      </c>
      <c r="J85" s="18">
        <f>H85</f>
        <v>0</v>
      </c>
      <c r="K85" s="18">
        <f>E85</f>
        <v>10000</v>
      </c>
      <c r="L85" s="9">
        <f t="shared" ref="L85:L98" si="32">I85/K85</f>
        <v>0.03</v>
      </c>
      <c r="M85" s="14">
        <f>J85/K85</f>
        <v>0</v>
      </c>
      <c r="O85" s="20">
        <f t="shared" ref="O85:O98" si="33">B85-E85</f>
        <v>990000</v>
      </c>
      <c r="P85" s="18">
        <f t="shared" ref="P85:P98" si="34">O85*infection_rate</f>
        <v>19800</v>
      </c>
      <c r="Q85" s="18">
        <f>P85+G85</f>
        <v>20100</v>
      </c>
      <c r="R85" s="9">
        <f t="shared" ref="R85:R98" si="35">P85/O85</f>
        <v>0.02</v>
      </c>
      <c r="S85" s="10">
        <f t="shared" ref="S85:S98" si="36">Q85/O85</f>
        <v>2.0303030303030302E-2</v>
      </c>
      <c r="U85" s="42"/>
      <c r="V85" s="43">
        <f>1-(R85/L85)</f>
        <v>0.33333333333333326</v>
      </c>
    </row>
    <row r="86" spans="2:22" ht="15.75" thickBot="1" x14ac:dyDescent="0.3">
      <c r="B86" s="18">
        <f>B85-E85</f>
        <v>990000</v>
      </c>
      <c r="C86" s="1">
        <v>2</v>
      </c>
      <c r="D86" s="33">
        <v>0.02</v>
      </c>
      <c r="E86" s="22">
        <f>0.02*B86</f>
        <v>19800</v>
      </c>
      <c r="F86" s="18">
        <v>0</v>
      </c>
      <c r="G86" s="23">
        <f>E86*infection_rate*1.5</f>
        <v>594</v>
      </c>
      <c r="H86" s="18">
        <v>0</v>
      </c>
      <c r="I86" s="24">
        <f t="shared" ref="I86:I98" si="37">I85+G86</f>
        <v>894</v>
      </c>
      <c r="J86" s="18">
        <f>H85+H86</f>
        <v>0</v>
      </c>
      <c r="K86" s="18">
        <f t="shared" ref="K86:K98" si="38">K85+E86</f>
        <v>29800</v>
      </c>
      <c r="L86" s="9">
        <f t="shared" si="32"/>
        <v>0.03</v>
      </c>
      <c r="M86" s="14">
        <f t="shared" ref="M86:M98" si="39">J86/K86</f>
        <v>0</v>
      </c>
      <c r="O86" s="20">
        <f t="shared" si="33"/>
        <v>970200</v>
      </c>
      <c r="P86" s="18">
        <f t="shared" si="34"/>
        <v>19404</v>
      </c>
      <c r="Q86" s="18">
        <f t="shared" ref="Q85:Q98" si="40">P86+G86</f>
        <v>19998</v>
      </c>
      <c r="R86" s="9">
        <f t="shared" si="35"/>
        <v>0.02</v>
      </c>
      <c r="S86" s="10">
        <f t="shared" si="36"/>
        <v>2.0612244897959184E-2</v>
      </c>
      <c r="U86" s="44"/>
      <c r="V86" s="45">
        <f t="shared" ref="V86:V98" si="41">1-(R86/L86)</f>
        <v>0.33333333333333326</v>
      </c>
    </row>
    <row r="87" spans="2:22" ht="15.75" thickBot="1" x14ac:dyDescent="0.3">
      <c r="B87" s="18">
        <f>B86-E86</f>
        <v>970200</v>
      </c>
      <c r="C87" s="1">
        <v>3</v>
      </c>
      <c r="D87" s="33">
        <v>0.04</v>
      </c>
      <c r="E87" s="22">
        <f>0.04*B87</f>
        <v>38808</v>
      </c>
      <c r="F87" s="18">
        <v>0</v>
      </c>
      <c r="G87" s="23">
        <f>E87*infection_rate*1.5</f>
        <v>1164.24</v>
      </c>
      <c r="H87" s="18">
        <v>0</v>
      </c>
      <c r="I87" s="24">
        <f t="shared" si="37"/>
        <v>2058.2399999999998</v>
      </c>
      <c r="J87" s="18">
        <f t="shared" ref="J87:J98" si="42">J86+H87</f>
        <v>0</v>
      </c>
      <c r="K87" s="18">
        <f t="shared" si="38"/>
        <v>68608</v>
      </c>
      <c r="L87" s="9">
        <f t="shared" si="32"/>
        <v>2.9999999999999995E-2</v>
      </c>
      <c r="M87" s="14">
        <f t="shared" si="39"/>
        <v>0</v>
      </c>
      <c r="N87" s="2"/>
      <c r="O87" s="20">
        <f t="shared" si="33"/>
        <v>931392</v>
      </c>
      <c r="P87" s="18">
        <f t="shared" si="34"/>
        <v>18627.84</v>
      </c>
      <c r="Q87" s="18">
        <f t="shared" si="40"/>
        <v>19792.080000000002</v>
      </c>
      <c r="R87" s="9">
        <f t="shared" si="35"/>
        <v>0.02</v>
      </c>
      <c r="S87" s="10">
        <f t="shared" si="36"/>
        <v>2.1250000000000002E-2</v>
      </c>
      <c r="U87" s="44"/>
      <c r="V87" s="45">
        <f t="shared" si="41"/>
        <v>0.33333333333333326</v>
      </c>
    </row>
    <row r="88" spans="2:22" ht="15.75" thickBot="1" x14ac:dyDescent="0.3">
      <c r="B88" s="18">
        <f>B87-E87</f>
        <v>931392</v>
      </c>
      <c r="C88" s="1">
        <v>4</v>
      </c>
      <c r="D88" s="33">
        <v>0.1</v>
      </c>
      <c r="E88" s="22">
        <f>0.1*B88</f>
        <v>93139.200000000012</v>
      </c>
      <c r="F88" s="25">
        <f t="shared" ref="F88:F98" si="43">E85</f>
        <v>10000</v>
      </c>
      <c r="G88" s="23">
        <f>E88*infection_rate*1.5</f>
        <v>2794.1760000000004</v>
      </c>
      <c r="H88" s="23">
        <f t="shared" ref="H88:H98" si="44">G85</f>
        <v>300</v>
      </c>
      <c r="I88" s="24">
        <f t="shared" si="37"/>
        <v>4852.4160000000002</v>
      </c>
      <c r="J88" s="24">
        <f t="shared" si="42"/>
        <v>300</v>
      </c>
      <c r="K88" s="18">
        <f t="shared" si="38"/>
        <v>161747.20000000001</v>
      </c>
      <c r="L88" s="9">
        <f t="shared" si="32"/>
        <v>0.03</v>
      </c>
      <c r="M88" s="14">
        <f t="shared" si="39"/>
        <v>1.8547461718039012E-3</v>
      </c>
      <c r="N88" s="2"/>
      <c r="O88" s="20">
        <f t="shared" si="33"/>
        <v>838252.8</v>
      </c>
      <c r="P88" s="18">
        <f t="shared" si="34"/>
        <v>16765.056</v>
      </c>
      <c r="Q88" s="18">
        <f t="shared" si="40"/>
        <v>19559.232</v>
      </c>
      <c r="R88" s="9">
        <f t="shared" si="35"/>
        <v>0.02</v>
      </c>
      <c r="S88" s="10">
        <f t="shared" si="36"/>
        <v>2.3333333333333331E-2</v>
      </c>
      <c r="U88" s="44">
        <f t="shared" ref="U88:U98" si="45">1-M88/S88</f>
        <v>0.92051087835126133</v>
      </c>
      <c r="V88" s="45">
        <f t="shared" si="41"/>
        <v>0.33333333333333326</v>
      </c>
    </row>
    <row r="89" spans="2:22" ht="15.75" thickBot="1" x14ac:dyDescent="0.3">
      <c r="B89" s="18">
        <f t="shared" ref="B89:B98" si="46">B88-E88</f>
        <v>838252.8</v>
      </c>
      <c r="C89" s="1">
        <v>5</v>
      </c>
      <c r="D89" s="33">
        <v>0.15</v>
      </c>
      <c r="E89" s="22">
        <f>0.15*B89</f>
        <v>125737.92</v>
      </c>
      <c r="F89" s="25">
        <f t="shared" si="43"/>
        <v>19800</v>
      </c>
      <c r="G89" s="23">
        <f>E89*infection_rate*1.5</f>
        <v>3772.1376</v>
      </c>
      <c r="H89" s="23">
        <f t="shared" si="44"/>
        <v>594</v>
      </c>
      <c r="I89" s="24">
        <f t="shared" si="37"/>
        <v>8624.5535999999993</v>
      </c>
      <c r="J89" s="24">
        <f t="shared" si="42"/>
        <v>894</v>
      </c>
      <c r="K89" s="18">
        <f t="shared" si="38"/>
        <v>287485.12</v>
      </c>
      <c r="L89" s="9">
        <f t="shared" si="32"/>
        <v>0.03</v>
      </c>
      <c r="M89" s="14">
        <f t="shared" si="39"/>
        <v>3.1097261660012177E-3</v>
      </c>
      <c r="N89" s="2"/>
      <c r="O89" s="20">
        <f t="shared" si="33"/>
        <v>712514.88</v>
      </c>
      <c r="P89" s="18">
        <f t="shared" si="34"/>
        <v>14250.2976</v>
      </c>
      <c r="Q89" s="18">
        <f t="shared" si="40"/>
        <v>18022.4352</v>
      </c>
      <c r="R89" s="9">
        <f t="shared" si="35"/>
        <v>0.02</v>
      </c>
      <c r="S89" s="10">
        <f t="shared" si="36"/>
        <v>2.5294117647058825E-2</v>
      </c>
      <c r="U89" s="44">
        <f t="shared" si="45"/>
        <v>0.8770573376232077</v>
      </c>
      <c r="V89" s="45">
        <f t="shared" si="41"/>
        <v>0.33333333333333326</v>
      </c>
    </row>
    <row r="90" spans="2:22" ht="15.75" thickBot="1" x14ac:dyDescent="0.3">
      <c r="B90" s="18">
        <f t="shared" si="46"/>
        <v>712514.88</v>
      </c>
      <c r="C90" s="1">
        <v>6</v>
      </c>
      <c r="D90" s="33">
        <v>0.2</v>
      </c>
      <c r="E90" s="22">
        <f>0.2*B90</f>
        <v>142502.976</v>
      </c>
      <c r="F90" s="25">
        <f t="shared" si="43"/>
        <v>38808</v>
      </c>
      <c r="G90" s="23">
        <f>E90*infection_rate*1.5</f>
        <v>4275.0892800000001</v>
      </c>
      <c r="H90" s="23">
        <f t="shared" si="44"/>
        <v>1164.24</v>
      </c>
      <c r="I90" s="24">
        <f t="shared" si="37"/>
        <v>12899.642879999999</v>
      </c>
      <c r="J90" s="24">
        <f t="shared" si="42"/>
        <v>2058.2399999999998</v>
      </c>
      <c r="K90" s="18">
        <f t="shared" si="38"/>
        <v>429988.09600000002</v>
      </c>
      <c r="L90" s="9">
        <f t="shared" si="32"/>
        <v>0.03</v>
      </c>
      <c r="M90" s="14">
        <f t="shared" si="39"/>
        <v>4.7867371658586559E-3</v>
      </c>
      <c r="N90" s="2"/>
      <c r="O90" s="20">
        <f t="shared" si="33"/>
        <v>570011.90399999998</v>
      </c>
      <c r="P90" s="18">
        <f t="shared" si="34"/>
        <v>11400.238079999999</v>
      </c>
      <c r="Q90" s="18">
        <f t="shared" si="40"/>
        <v>15675.327359999999</v>
      </c>
      <c r="R90" s="9">
        <f t="shared" si="35"/>
        <v>0.02</v>
      </c>
      <c r="S90" s="10">
        <f t="shared" si="36"/>
        <v>2.75E-2</v>
      </c>
      <c r="U90" s="44">
        <f t="shared" si="45"/>
        <v>0.8259368303324125</v>
      </c>
      <c r="V90" s="45">
        <f t="shared" si="41"/>
        <v>0.33333333333333326</v>
      </c>
    </row>
    <row r="91" spans="2:22" ht="15.75" thickBot="1" x14ac:dyDescent="0.3">
      <c r="B91" s="18">
        <f t="shared" si="46"/>
        <v>570011.90399999998</v>
      </c>
      <c r="C91" s="1">
        <v>7</v>
      </c>
      <c r="D91" s="33">
        <v>0.25</v>
      </c>
      <c r="E91" s="22">
        <f>0.3*B91</f>
        <v>171003.57119999998</v>
      </c>
      <c r="F91" s="25">
        <f t="shared" si="43"/>
        <v>93139.200000000012</v>
      </c>
      <c r="G91" s="23">
        <f>E91*infection_rate*1.5</f>
        <v>5130.1071359999996</v>
      </c>
      <c r="H91" s="23">
        <f t="shared" si="44"/>
        <v>2794.1760000000004</v>
      </c>
      <c r="I91" s="24">
        <f t="shared" si="37"/>
        <v>18029.750015999998</v>
      </c>
      <c r="J91" s="24">
        <f t="shared" si="42"/>
        <v>4852.4160000000002</v>
      </c>
      <c r="K91" s="18">
        <f t="shared" si="38"/>
        <v>600991.66720000003</v>
      </c>
      <c r="L91" s="9">
        <f t="shared" si="32"/>
        <v>2.9999999999999995E-2</v>
      </c>
      <c r="M91" s="14">
        <f t="shared" si="39"/>
        <v>8.0740154395272119E-3</v>
      </c>
      <c r="N91" s="2"/>
      <c r="O91" s="20">
        <f t="shared" si="33"/>
        <v>399008.33279999997</v>
      </c>
      <c r="P91" s="18">
        <f t="shared" si="34"/>
        <v>7980.1666559999994</v>
      </c>
      <c r="Q91" s="18">
        <f t="shared" si="40"/>
        <v>13110.273792</v>
      </c>
      <c r="R91" s="9">
        <f t="shared" si="35"/>
        <v>0.02</v>
      </c>
      <c r="S91" s="10">
        <f t="shared" si="36"/>
        <v>3.2857142857142863E-2</v>
      </c>
      <c r="U91" s="44">
        <f t="shared" si="45"/>
        <v>0.75426909531873709</v>
      </c>
      <c r="V91" s="45">
        <f t="shared" si="41"/>
        <v>0.33333333333333326</v>
      </c>
    </row>
    <row r="92" spans="2:22" ht="15.75" thickBot="1" x14ac:dyDescent="0.3">
      <c r="B92" s="18">
        <f t="shared" si="46"/>
        <v>399008.33279999997</v>
      </c>
      <c r="C92" s="1">
        <v>8</v>
      </c>
      <c r="D92" s="33">
        <v>0.35</v>
      </c>
      <c r="E92" s="22">
        <f>0.35*B92</f>
        <v>139652.91647999999</v>
      </c>
      <c r="F92" s="25">
        <f t="shared" si="43"/>
        <v>125737.92</v>
      </c>
      <c r="G92" s="23">
        <f>E92*infection_rate*1.5</f>
        <v>4189.5874943999997</v>
      </c>
      <c r="H92" s="23">
        <f t="shared" si="44"/>
        <v>3772.1376</v>
      </c>
      <c r="I92" s="24">
        <f t="shared" si="37"/>
        <v>22219.337510399997</v>
      </c>
      <c r="J92" s="24">
        <f t="shared" si="42"/>
        <v>8624.5535999999993</v>
      </c>
      <c r="K92" s="18">
        <f t="shared" si="38"/>
        <v>740644.58368000004</v>
      </c>
      <c r="L92" s="9">
        <f t="shared" si="32"/>
        <v>2.9999999999999995E-2</v>
      </c>
      <c r="M92" s="14">
        <f t="shared" si="39"/>
        <v>1.164465897684373E-2</v>
      </c>
      <c r="N92" s="2"/>
      <c r="O92" s="20">
        <f t="shared" si="33"/>
        <v>259355.41631999999</v>
      </c>
      <c r="P92" s="18">
        <f t="shared" si="34"/>
        <v>5187.1083263999999</v>
      </c>
      <c r="Q92" s="18">
        <f t="shared" si="40"/>
        <v>9376.6958207999996</v>
      </c>
      <c r="R92" s="9">
        <f t="shared" si="35"/>
        <v>0.02</v>
      </c>
      <c r="S92" s="10">
        <f t="shared" si="36"/>
        <v>3.6153846153846154E-2</v>
      </c>
      <c r="U92" s="44">
        <f t="shared" si="45"/>
        <v>0.6779136878745351</v>
      </c>
      <c r="V92" s="45">
        <f t="shared" si="41"/>
        <v>0.33333333333333326</v>
      </c>
    </row>
    <row r="93" spans="2:22" ht="15.75" thickBot="1" x14ac:dyDescent="0.3">
      <c r="B93" s="18">
        <f t="shared" si="46"/>
        <v>259355.41631999999</v>
      </c>
      <c r="C93" s="1">
        <v>9</v>
      </c>
      <c r="D93" s="33">
        <v>0.3</v>
      </c>
      <c r="E93" s="22">
        <f>0.3*B93</f>
        <v>77806.624895999994</v>
      </c>
      <c r="F93" s="25">
        <f t="shared" si="43"/>
        <v>142502.976</v>
      </c>
      <c r="G93" s="23">
        <f>E93*infection_rate*1.5</f>
        <v>2334.1987468799998</v>
      </c>
      <c r="H93" s="23">
        <f t="shared" si="44"/>
        <v>4275.0892800000001</v>
      </c>
      <c r="I93" s="24">
        <f t="shared" si="37"/>
        <v>24553.536257279997</v>
      </c>
      <c r="J93" s="24">
        <f t="shared" si="42"/>
        <v>12899.642879999999</v>
      </c>
      <c r="K93" s="18">
        <f t="shared" si="38"/>
        <v>818451.20857600006</v>
      </c>
      <c r="L93" s="9">
        <f t="shared" si="32"/>
        <v>2.9999999999999995E-2</v>
      </c>
      <c r="M93" s="14">
        <f t="shared" si="39"/>
        <v>1.5761040786345371E-2</v>
      </c>
      <c r="N93" s="2"/>
      <c r="O93" s="20">
        <f t="shared" si="33"/>
        <v>181548.791424</v>
      </c>
      <c r="P93" s="18">
        <f t="shared" si="34"/>
        <v>3630.97582848</v>
      </c>
      <c r="Q93" s="18">
        <f t="shared" si="40"/>
        <v>5965.1745753599998</v>
      </c>
      <c r="R93" s="9">
        <f t="shared" si="35"/>
        <v>0.02</v>
      </c>
      <c r="S93" s="10">
        <f t="shared" si="36"/>
        <v>3.2857142857142856E-2</v>
      </c>
      <c r="U93" s="44">
        <f t="shared" si="45"/>
        <v>0.52031614998079301</v>
      </c>
      <c r="V93" s="45">
        <f t="shared" si="41"/>
        <v>0.33333333333333326</v>
      </c>
    </row>
    <row r="94" spans="2:22" ht="15.75" thickBot="1" x14ac:dyDescent="0.3">
      <c r="B94" s="18">
        <f t="shared" si="46"/>
        <v>181548.791424</v>
      </c>
      <c r="C94" s="1">
        <v>10</v>
      </c>
      <c r="D94" s="33">
        <v>0.25</v>
      </c>
      <c r="E94" s="22">
        <f>0.25*B94</f>
        <v>45387.197855999999</v>
      </c>
      <c r="F94" s="25">
        <f t="shared" si="43"/>
        <v>171003.57119999998</v>
      </c>
      <c r="G94" s="23">
        <f>E94*infection_rate*1.5</f>
        <v>1361.6159356799999</v>
      </c>
      <c r="H94" s="23">
        <f t="shared" si="44"/>
        <v>5130.1071359999996</v>
      </c>
      <c r="I94" s="24">
        <f t="shared" si="37"/>
        <v>25915.152192959999</v>
      </c>
      <c r="J94" s="24">
        <f t="shared" si="42"/>
        <v>18029.750015999998</v>
      </c>
      <c r="K94" s="18">
        <f t="shared" si="38"/>
        <v>863838.40643200011</v>
      </c>
      <c r="L94" s="9">
        <f t="shared" si="32"/>
        <v>2.9999999999999995E-2</v>
      </c>
      <c r="M94" s="14">
        <f t="shared" si="39"/>
        <v>2.0871669842129518E-2</v>
      </c>
      <c r="N94" s="2"/>
      <c r="O94" s="20">
        <f t="shared" si="33"/>
        <v>136161.59356800001</v>
      </c>
      <c r="P94" s="18">
        <f t="shared" si="34"/>
        <v>2723.2318713600002</v>
      </c>
      <c r="Q94" s="18">
        <f t="shared" si="40"/>
        <v>4084.8478070400001</v>
      </c>
      <c r="R94" s="9">
        <f t="shared" si="35"/>
        <v>0.02</v>
      </c>
      <c r="S94" s="10">
        <f t="shared" si="36"/>
        <v>0.03</v>
      </c>
      <c r="U94" s="44">
        <f t="shared" si="45"/>
        <v>0.304277671929016</v>
      </c>
      <c r="V94" s="45">
        <f t="shared" si="41"/>
        <v>0.33333333333333326</v>
      </c>
    </row>
    <row r="95" spans="2:22" ht="15.75" thickBot="1" x14ac:dyDescent="0.3">
      <c r="B95" s="18">
        <f t="shared" si="46"/>
        <v>136161.59356800001</v>
      </c>
      <c r="C95" s="1">
        <v>11</v>
      </c>
      <c r="D95" s="33">
        <v>0.15</v>
      </c>
      <c r="E95" s="22">
        <f>0.15*B95</f>
        <v>20424.2390352</v>
      </c>
      <c r="F95" s="25">
        <f t="shared" si="43"/>
        <v>139652.91647999999</v>
      </c>
      <c r="G95" s="23">
        <f>E95*infection_rate*1.5</f>
        <v>612.72717105599997</v>
      </c>
      <c r="H95" s="23">
        <f t="shared" si="44"/>
        <v>4189.5874943999997</v>
      </c>
      <c r="I95" s="24">
        <f t="shared" si="37"/>
        <v>26527.879364016</v>
      </c>
      <c r="J95" s="24">
        <f t="shared" si="42"/>
        <v>22219.337510399997</v>
      </c>
      <c r="K95" s="18">
        <f t="shared" si="38"/>
        <v>884262.64546720008</v>
      </c>
      <c r="L95" s="9">
        <f t="shared" si="32"/>
        <v>0.03</v>
      </c>
      <c r="M95" s="14">
        <f t="shared" si="39"/>
        <v>2.5127531536357519E-2</v>
      </c>
      <c r="N95" s="2"/>
      <c r="O95" s="20">
        <f t="shared" si="33"/>
        <v>115737.3545328</v>
      </c>
      <c r="P95" s="18">
        <f t="shared" si="34"/>
        <v>2314.7470906560002</v>
      </c>
      <c r="Q95" s="18">
        <f t="shared" si="40"/>
        <v>2927.474261712</v>
      </c>
      <c r="R95" s="9">
        <f t="shared" si="35"/>
        <v>0.02</v>
      </c>
      <c r="S95" s="10">
        <f t="shared" si="36"/>
        <v>2.5294117647058825E-2</v>
      </c>
      <c r="U95" s="44">
        <f t="shared" si="45"/>
        <v>6.5859625160981095E-3</v>
      </c>
      <c r="V95" s="45">
        <f t="shared" si="41"/>
        <v>0.33333333333333326</v>
      </c>
    </row>
    <row r="96" spans="2:22" ht="15.75" thickBot="1" x14ac:dyDescent="0.3">
      <c r="B96" s="18">
        <f t="shared" si="46"/>
        <v>115737.3545328</v>
      </c>
      <c r="C96" s="1">
        <v>12</v>
      </c>
      <c r="D96" s="33">
        <v>0.1</v>
      </c>
      <c r="E96" s="20">
        <f>0.1*B96</f>
        <v>11573.735453280002</v>
      </c>
      <c r="F96" s="25">
        <f t="shared" si="43"/>
        <v>77806.624895999994</v>
      </c>
      <c r="G96" s="18">
        <f>E96*infection_rate*1.5</f>
        <v>347.21206359840005</v>
      </c>
      <c r="H96" s="23">
        <f t="shared" si="44"/>
        <v>2334.1987468799998</v>
      </c>
      <c r="I96" s="18">
        <f t="shared" si="37"/>
        <v>26875.091427614399</v>
      </c>
      <c r="J96" s="24">
        <f t="shared" si="42"/>
        <v>24553.536257279997</v>
      </c>
      <c r="K96" s="18">
        <f t="shared" si="38"/>
        <v>895836.38092048012</v>
      </c>
      <c r="L96" s="9">
        <f t="shared" si="32"/>
        <v>2.9999999999999995E-2</v>
      </c>
      <c r="M96" s="14">
        <f t="shared" si="39"/>
        <v>2.740850537020054E-2</v>
      </c>
      <c r="N96" s="2"/>
      <c r="O96" s="20">
        <f t="shared" si="33"/>
        <v>104163.61907951999</v>
      </c>
      <c r="P96" s="18">
        <f t="shared" si="34"/>
        <v>2083.2723815904001</v>
      </c>
      <c r="Q96" s="18">
        <f t="shared" si="40"/>
        <v>2430.4844451888002</v>
      </c>
      <c r="R96" s="9">
        <f t="shared" si="35"/>
        <v>0.02</v>
      </c>
      <c r="S96" s="10">
        <f t="shared" si="36"/>
        <v>2.3333333333333338E-2</v>
      </c>
      <c r="U96" s="44">
        <f t="shared" si="45"/>
        <v>-0.17465023015145142</v>
      </c>
      <c r="V96" s="45">
        <f t="shared" si="41"/>
        <v>0.33333333333333326</v>
      </c>
    </row>
    <row r="97" spans="2:22" x14ac:dyDescent="0.25">
      <c r="B97" s="18">
        <f t="shared" si="46"/>
        <v>104163.61907951999</v>
      </c>
      <c r="C97" s="1">
        <v>13</v>
      </c>
      <c r="D97" s="33">
        <v>0.1</v>
      </c>
      <c r="E97" s="20">
        <f>0.1*B97</f>
        <v>10416.361907951999</v>
      </c>
      <c r="F97" s="25">
        <f t="shared" si="43"/>
        <v>45387.197855999999</v>
      </c>
      <c r="G97" s="18">
        <f>E97*infection_rate*1.5</f>
        <v>312.49085723856001</v>
      </c>
      <c r="H97" s="23">
        <f t="shared" si="44"/>
        <v>1361.6159356799999</v>
      </c>
      <c r="I97" s="18">
        <f t="shared" si="37"/>
        <v>27187.582284852961</v>
      </c>
      <c r="J97" s="24">
        <f t="shared" si="42"/>
        <v>25915.152192959999</v>
      </c>
      <c r="K97" s="18">
        <f t="shared" si="38"/>
        <v>906252.74282843212</v>
      </c>
      <c r="L97" s="9">
        <f t="shared" si="32"/>
        <v>2.9999999999999995E-2</v>
      </c>
      <c r="M97" s="14">
        <f t="shared" si="39"/>
        <v>2.8595943458420123E-2</v>
      </c>
      <c r="N97" s="2"/>
      <c r="O97" s="20">
        <f t="shared" si="33"/>
        <v>93747.257171567995</v>
      </c>
      <c r="P97" s="18">
        <f t="shared" si="34"/>
        <v>1874.9451434313598</v>
      </c>
      <c r="Q97" s="18">
        <f t="shared" si="40"/>
        <v>2187.4360006699198</v>
      </c>
      <c r="R97" s="9">
        <f t="shared" si="35"/>
        <v>0.02</v>
      </c>
      <c r="S97" s="10">
        <f t="shared" si="36"/>
        <v>2.3333333333333334E-2</v>
      </c>
      <c r="U97" s="44">
        <f t="shared" si="45"/>
        <v>-0.22554043393229084</v>
      </c>
      <c r="V97" s="45">
        <f t="shared" si="41"/>
        <v>0.33333333333333326</v>
      </c>
    </row>
    <row r="98" spans="2:22" ht="15.75" thickBot="1" x14ac:dyDescent="0.3">
      <c r="B98" s="18">
        <f t="shared" si="46"/>
        <v>93747.257171567995</v>
      </c>
      <c r="C98" s="1">
        <v>14</v>
      </c>
      <c r="D98" s="9">
        <v>0.1</v>
      </c>
      <c r="E98" s="21">
        <f>0.125*B98</f>
        <v>11718.407146445999</v>
      </c>
      <c r="F98" s="26">
        <f t="shared" si="43"/>
        <v>20424.2390352</v>
      </c>
      <c r="G98" s="21">
        <f>E98*infection_rate*1.5</f>
        <v>351.55221439337998</v>
      </c>
      <c r="H98" s="27">
        <f>G95</f>
        <v>612.72717105599997</v>
      </c>
      <c r="I98" s="19">
        <f t="shared" si="37"/>
        <v>27539.134499246342</v>
      </c>
      <c r="J98" s="28">
        <f t="shared" si="42"/>
        <v>26527.879364016</v>
      </c>
      <c r="K98" s="19">
        <f t="shared" si="38"/>
        <v>917971.14997487818</v>
      </c>
      <c r="L98" s="11">
        <f t="shared" si="32"/>
        <v>2.9999999999999995E-2</v>
      </c>
      <c r="M98" s="15">
        <f t="shared" si="39"/>
        <v>2.8898380264719626E-2</v>
      </c>
      <c r="N98" s="2"/>
      <c r="O98" s="21">
        <f t="shared" si="33"/>
        <v>82028.850025121996</v>
      </c>
      <c r="P98" s="19">
        <f t="shared" si="34"/>
        <v>1640.5770005024399</v>
      </c>
      <c r="Q98" s="19">
        <f t="shared" si="40"/>
        <v>1992.1292148958198</v>
      </c>
      <c r="R98" s="11">
        <f t="shared" si="35"/>
        <v>0.02</v>
      </c>
      <c r="S98" s="12">
        <f t="shared" si="36"/>
        <v>2.4285714285714285E-2</v>
      </c>
      <c r="U98" s="46">
        <f t="shared" si="45"/>
        <v>-0.18993330501786687</v>
      </c>
      <c r="V98" s="47">
        <f t="shared" si="41"/>
        <v>0.33333333333333326</v>
      </c>
    </row>
  </sheetData>
  <mergeCells count="6">
    <mergeCell ref="E5:M5"/>
    <mergeCell ref="O5:S5"/>
    <mergeCell ref="E44:M44"/>
    <mergeCell ref="O44:S44"/>
    <mergeCell ref="E83:M83"/>
    <mergeCell ref="O83:S83"/>
  </mergeCells>
  <pageMargins left="0.7" right="0.7" top="0.75" bottom="0.75" header="0.3" footer="0.3"/>
  <pageSetup paperSize="9" orientation="portrait" r:id="rId1"/>
  <ignoredErrors>
    <ignoredError sqref="G9:G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efficacy simulation</vt:lpstr>
      <vt:lpstr>infection_rate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Fenton</dc:creator>
  <cp:lastModifiedBy>Martin Neil</cp:lastModifiedBy>
  <dcterms:created xsi:type="dcterms:W3CDTF">2021-11-13T09:52:48Z</dcterms:created>
  <dcterms:modified xsi:type="dcterms:W3CDTF">2023-05-02T11:42:55Z</dcterms:modified>
</cp:coreProperties>
</file>