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Working\Papers\coronavirus\models and data\vaccinations\"/>
    </mc:Choice>
  </mc:AlternateContent>
  <xr:revisionPtr revIDLastSave="0" documentId="13_ncr:1_{A00AEB6F-7356-4922-977D-43C50859F050}" xr6:coauthVersionLast="47" xr6:coauthVersionMax="47" xr10:uidLastSave="{00000000-0000-0000-0000-000000000000}"/>
  <bookViews>
    <workbookView xWindow="7640" yWindow="2790" windowWidth="18940" windowHeight="16510" activeTab="1" xr2:uid="{C9E3EAD2-3BD7-48EB-9EA8-97CFAAC5CD2B}"/>
  </bookViews>
  <sheets>
    <sheet name="placebo vaccine" sheetId="3" r:id="rId1"/>
    <sheet name="negative efficacy vaccine" sheetId="4" r:id="rId2"/>
    <sheet name="observational study period" sheetId="5" r:id="rId3"/>
  </sheets>
  <definedNames>
    <definedName name="infection_rate">'negative efficacy vaccine'!$D$4</definedName>
    <definedName name="population">#REF!</definedName>
    <definedName name="vaxxed_infection_rate">'negative efficacy vaccine'!$I$4</definedName>
    <definedName name="vaxxEfficacy">'placebo vaccine'!#REF!</definedName>
    <definedName name="week_infection_rate">'placebo vaccine'!$D$27</definedName>
    <definedName name="week_rate">'observational study period'!$D$3</definedName>
    <definedName name="weekly_infection_rate">#REF!</definedName>
    <definedName name="weekly_rate" localSheetId="0">'placebo vaccine'!$D$3</definedName>
    <definedName name="weekly_rate">#REF!</definedName>
    <definedName name="week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3" i="5" l="1"/>
  <c r="N73" i="5"/>
  <c r="M73" i="5"/>
  <c r="L73" i="5"/>
  <c r="K73" i="5"/>
  <c r="J73" i="5"/>
  <c r="I73" i="5"/>
  <c r="H73" i="5"/>
  <c r="G73" i="5"/>
  <c r="F73" i="5"/>
  <c r="F74" i="5" s="1"/>
  <c r="G74" i="5" s="1"/>
  <c r="H74" i="5" s="1"/>
  <c r="I74" i="5" s="1"/>
  <c r="J74" i="5" s="1"/>
  <c r="K74" i="5" s="1"/>
  <c r="L74" i="5" s="1"/>
  <c r="M74" i="5" s="1"/>
  <c r="N74" i="5" s="1"/>
  <c r="O74" i="5" s="1"/>
  <c r="O76" i="5" s="1"/>
  <c r="G64" i="5"/>
  <c r="F64" i="5"/>
  <c r="F66" i="5" s="1"/>
  <c r="G66" i="5" s="1"/>
  <c r="G62" i="5"/>
  <c r="H62" i="5" s="1"/>
  <c r="F61" i="5"/>
  <c r="F63" i="5" s="1"/>
  <c r="F65" i="5" s="1"/>
  <c r="O53" i="5"/>
  <c r="O52" i="5"/>
  <c r="F38" i="5"/>
  <c r="F40" i="5" s="1"/>
  <c r="F35" i="5"/>
  <c r="G35" i="5" s="1"/>
  <c r="G36" i="5"/>
  <c r="F14" i="5"/>
  <c r="F16" i="5" s="1"/>
  <c r="O10" i="5"/>
  <c r="N10" i="5"/>
  <c r="M10" i="5"/>
  <c r="L10" i="5"/>
  <c r="K10" i="5"/>
  <c r="J10" i="5"/>
  <c r="I10" i="5"/>
  <c r="H10" i="5"/>
  <c r="G10" i="5"/>
  <c r="O47" i="5"/>
  <c r="N47" i="5"/>
  <c r="M47" i="5"/>
  <c r="L47" i="5"/>
  <c r="K47" i="5"/>
  <c r="J47" i="5"/>
  <c r="I47" i="5"/>
  <c r="H47" i="5"/>
  <c r="G47" i="5"/>
  <c r="F47" i="5"/>
  <c r="F48" i="5" s="1"/>
  <c r="F11" i="5"/>
  <c r="F13" i="5" s="1"/>
  <c r="F15" i="5" s="1"/>
  <c r="H57" i="3"/>
  <c r="G57" i="3"/>
  <c r="F57" i="3"/>
  <c r="G35" i="3"/>
  <c r="F35" i="3"/>
  <c r="F13" i="3"/>
  <c r="F34" i="3"/>
  <c r="Q9" i="3"/>
  <c r="F10" i="3"/>
  <c r="F19" i="3" s="1"/>
  <c r="F20" i="3" s="1"/>
  <c r="F12" i="3"/>
  <c r="G12" i="3"/>
  <c r="H12" i="3"/>
  <c r="I12" i="3"/>
  <c r="J12" i="3"/>
  <c r="K12" i="3"/>
  <c r="L12" i="3"/>
  <c r="M12" i="3"/>
  <c r="N12" i="3"/>
  <c r="O12" i="3"/>
  <c r="P12" i="3"/>
  <c r="H60" i="4"/>
  <c r="G60" i="4"/>
  <c r="F60" i="4"/>
  <c r="P59" i="4"/>
  <c r="O59" i="4"/>
  <c r="N59" i="4"/>
  <c r="M59" i="4"/>
  <c r="L59" i="4"/>
  <c r="K59" i="4"/>
  <c r="J59" i="4"/>
  <c r="I59" i="4"/>
  <c r="H59" i="4"/>
  <c r="G59" i="4"/>
  <c r="F59" i="4"/>
  <c r="I58" i="4"/>
  <c r="J58" i="4" s="1"/>
  <c r="J60" i="4" s="1"/>
  <c r="F57" i="4"/>
  <c r="G57" i="4" s="1"/>
  <c r="Q56" i="4"/>
  <c r="G37" i="4"/>
  <c r="F37" i="4"/>
  <c r="P36" i="4"/>
  <c r="O36" i="4"/>
  <c r="N36" i="4"/>
  <c r="M36" i="4"/>
  <c r="L36" i="4"/>
  <c r="K36" i="4"/>
  <c r="J36" i="4"/>
  <c r="I36" i="4"/>
  <c r="H36" i="4"/>
  <c r="G36" i="4"/>
  <c r="F36" i="4"/>
  <c r="H35" i="4"/>
  <c r="I35" i="4" s="1"/>
  <c r="I37" i="4" s="1"/>
  <c r="F34" i="4"/>
  <c r="F43" i="4" s="1"/>
  <c r="F44" i="4" s="1"/>
  <c r="Q33" i="4"/>
  <c r="F15" i="4"/>
  <c r="P14" i="4"/>
  <c r="O14" i="4"/>
  <c r="N14" i="4"/>
  <c r="M14" i="4"/>
  <c r="L14" i="4"/>
  <c r="K14" i="4"/>
  <c r="J14" i="4"/>
  <c r="I14" i="4"/>
  <c r="H14" i="4"/>
  <c r="G14" i="4"/>
  <c r="F14" i="4"/>
  <c r="G13" i="4"/>
  <c r="H13" i="4" s="1"/>
  <c r="H15" i="4" s="1"/>
  <c r="F12" i="4"/>
  <c r="G12" i="4" s="1"/>
  <c r="Q11" i="4"/>
  <c r="L56" i="3"/>
  <c r="P56" i="3"/>
  <c r="O56" i="3"/>
  <c r="N56" i="3"/>
  <c r="M56" i="3"/>
  <c r="K56" i="3"/>
  <c r="J56" i="3"/>
  <c r="I56" i="3"/>
  <c r="H56" i="3"/>
  <c r="G56" i="3"/>
  <c r="F56" i="3"/>
  <c r="F54" i="3"/>
  <c r="F63" i="3" s="1"/>
  <c r="F64" i="3" s="1"/>
  <c r="Q53" i="3"/>
  <c r="P34" i="3"/>
  <c r="O34" i="3"/>
  <c r="N34" i="3"/>
  <c r="M34" i="3"/>
  <c r="L34" i="3"/>
  <c r="K34" i="3"/>
  <c r="J34" i="3"/>
  <c r="I34" i="3"/>
  <c r="H34" i="3"/>
  <c r="G34" i="3"/>
  <c r="F32" i="3"/>
  <c r="G32" i="3" s="1"/>
  <c r="I33" i="3" s="1"/>
  <c r="I35" i="3" s="1"/>
  <c r="Q31" i="3"/>
  <c r="I62" i="5" l="1"/>
  <c r="H64" i="5"/>
  <c r="H66" i="5" s="1"/>
  <c r="G61" i="5"/>
  <c r="H36" i="5"/>
  <c r="I36" i="5" s="1"/>
  <c r="F37" i="5"/>
  <c r="F39" i="5" s="1"/>
  <c r="G37" i="5"/>
  <c r="G39" i="5" s="1"/>
  <c r="H35" i="5"/>
  <c r="G38" i="5"/>
  <c r="G40" i="5" s="1"/>
  <c r="G12" i="5"/>
  <c r="G48" i="5"/>
  <c r="H48" i="5" s="1"/>
  <c r="I48" i="5" s="1"/>
  <c r="J48" i="5" s="1"/>
  <c r="K48" i="5" s="1"/>
  <c r="L48" i="5" s="1"/>
  <c r="M48" i="5" s="1"/>
  <c r="N48" i="5" s="1"/>
  <c r="O48" i="5" s="1"/>
  <c r="O50" i="5" s="1"/>
  <c r="F22" i="5"/>
  <c r="F23" i="5" s="1"/>
  <c r="G11" i="5"/>
  <c r="G13" i="5" s="1"/>
  <c r="G15" i="5" s="1"/>
  <c r="F62" i="4"/>
  <c r="I60" i="4"/>
  <c r="H37" i="4"/>
  <c r="I55" i="3"/>
  <c r="I57" i="3" s="1"/>
  <c r="F66" i="4"/>
  <c r="F67" i="4" s="1"/>
  <c r="F69" i="4" s="1"/>
  <c r="G34" i="4"/>
  <c r="H34" i="4" s="1"/>
  <c r="I34" i="4" s="1"/>
  <c r="F39" i="4"/>
  <c r="G11" i="3"/>
  <c r="G13" i="3" s="1"/>
  <c r="H33" i="3"/>
  <c r="H35" i="3" s="1"/>
  <c r="F15" i="3"/>
  <c r="G10" i="3"/>
  <c r="H11" i="3" s="1"/>
  <c r="H13" i="3" s="1"/>
  <c r="F22" i="3"/>
  <c r="G62" i="4"/>
  <c r="H57" i="4"/>
  <c r="G66" i="4"/>
  <c r="G67" i="4" s="1"/>
  <c r="K58" i="4"/>
  <c r="K60" i="4" s="1"/>
  <c r="J35" i="4"/>
  <c r="J37" i="4" s="1"/>
  <c r="F46" i="4"/>
  <c r="F17" i="4"/>
  <c r="G15" i="4"/>
  <c r="G17" i="4" s="1"/>
  <c r="H12" i="4"/>
  <c r="H17" i="4" s="1"/>
  <c r="G21" i="4"/>
  <c r="G22" i="4" s="1"/>
  <c r="I13" i="4"/>
  <c r="I15" i="4" s="1"/>
  <c r="F21" i="4"/>
  <c r="F22" i="4" s="1"/>
  <c r="F37" i="3"/>
  <c r="F59" i="3"/>
  <c r="F66" i="3"/>
  <c r="G54" i="3"/>
  <c r="J55" i="3" s="1"/>
  <c r="J57" i="3" s="1"/>
  <c r="H32" i="3"/>
  <c r="J33" i="3" s="1"/>
  <c r="J35" i="3" s="1"/>
  <c r="G41" i="3"/>
  <c r="G42" i="3" s="1"/>
  <c r="F41" i="3"/>
  <c r="F42" i="3" s="1"/>
  <c r="G37" i="3"/>
  <c r="I66" i="5" l="1"/>
  <c r="H61" i="5"/>
  <c r="G63" i="5"/>
  <c r="G65" i="5" s="1"/>
  <c r="J62" i="5"/>
  <c r="I64" i="5"/>
  <c r="H38" i="5"/>
  <c r="H40" i="5" s="1"/>
  <c r="I38" i="5"/>
  <c r="J36" i="5"/>
  <c r="I35" i="5"/>
  <c r="H37" i="5"/>
  <c r="H39" i="5"/>
  <c r="H12" i="5"/>
  <c r="G14" i="5"/>
  <c r="G16" i="5" s="1"/>
  <c r="H11" i="5"/>
  <c r="H13" i="5" s="1"/>
  <c r="H15" i="5" s="1"/>
  <c r="G22" i="5"/>
  <c r="G23" i="5" s="1"/>
  <c r="G43" i="4"/>
  <c r="G44" i="4" s="1"/>
  <c r="G46" i="4" s="1"/>
  <c r="F71" i="4"/>
  <c r="H43" i="4"/>
  <c r="H44" i="4" s="1"/>
  <c r="H46" i="4" s="1"/>
  <c r="H39" i="4"/>
  <c r="F48" i="4"/>
  <c r="G39" i="4"/>
  <c r="G15" i="3"/>
  <c r="F24" i="3"/>
  <c r="G19" i="3"/>
  <c r="G20" i="3" s="1"/>
  <c r="G22" i="3" s="1"/>
  <c r="H10" i="3"/>
  <c r="I57" i="4"/>
  <c r="H66" i="4"/>
  <c r="H67" i="4" s="1"/>
  <c r="G69" i="4"/>
  <c r="G71" i="4" s="1"/>
  <c r="L58" i="4"/>
  <c r="L60" i="4" s="1"/>
  <c r="H62" i="4"/>
  <c r="I39" i="4"/>
  <c r="K35" i="4"/>
  <c r="K37" i="4" s="1"/>
  <c r="J34" i="4"/>
  <c r="I43" i="4"/>
  <c r="I44" i="4" s="1"/>
  <c r="G24" i="4"/>
  <c r="G26" i="4" s="1"/>
  <c r="F24" i="4"/>
  <c r="F26" i="4" s="1"/>
  <c r="I12" i="4"/>
  <c r="I17" i="4" s="1"/>
  <c r="H21" i="4"/>
  <c r="H22" i="4" s="1"/>
  <c r="J13" i="4"/>
  <c r="J15" i="4" s="1"/>
  <c r="F68" i="3"/>
  <c r="H54" i="3"/>
  <c r="K55" i="3" s="1"/>
  <c r="K57" i="3" s="1"/>
  <c r="G63" i="3"/>
  <c r="G64" i="3" s="1"/>
  <c r="G59" i="3"/>
  <c r="F44" i="3"/>
  <c r="F46" i="3" s="1"/>
  <c r="I32" i="3"/>
  <c r="H41" i="3"/>
  <c r="H42" i="3" s="1"/>
  <c r="G44" i="3"/>
  <c r="G46" i="3" s="1"/>
  <c r="H37" i="3"/>
  <c r="J64" i="5" l="1"/>
  <c r="J66" i="5" s="1"/>
  <c r="K62" i="5"/>
  <c r="I61" i="5"/>
  <c r="H63" i="5"/>
  <c r="H65" i="5" s="1"/>
  <c r="I40" i="5"/>
  <c r="J38" i="5"/>
  <c r="K36" i="5"/>
  <c r="J35" i="5"/>
  <c r="I37" i="5"/>
  <c r="I39" i="5" s="1"/>
  <c r="I12" i="5"/>
  <c r="H14" i="5"/>
  <c r="H16" i="5" s="1"/>
  <c r="I11" i="5"/>
  <c r="I13" i="5" s="1"/>
  <c r="I15" i="5" s="1"/>
  <c r="H22" i="5"/>
  <c r="H23" i="5" s="1"/>
  <c r="G48" i="4"/>
  <c r="H48" i="4"/>
  <c r="G24" i="3"/>
  <c r="H15" i="3"/>
  <c r="I11" i="3"/>
  <c r="I13" i="3" s="1"/>
  <c r="I37" i="3"/>
  <c r="K33" i="3"/>
  <c r="K35" i="3" s="1"/>
  <c r="H19" i="3"/>
  <c r="H20" i="3" s="1"/>
  <c r="H22" i="3" s="1"/>
  <c r="I10" i="3"/>
  <c r="M58" i="4"/>
  <c r="M60" i="4" s="1"/>
  <c r="H69" i="4"/>
  <c r="H71" i="4" s="1"/>
  <c r="I66" i="4"/>
  <c r="I67" i="4" s="1"/>
  <c r="J57" i="4"/>
  <c r="I62" i="4"/>
  <c r="J39" i="4"/>
  <c r="L35" i="4"/>
  <c r="L37" i="4" s="1"/>
  <c r="I46" i="4"/>
  <c r="I48" i="4" s="1"/>
  <c r="J43" i="4"/>
  <c r="J44" i="4" s="1"/>
  <c r="K34" i="4"/>
  <c r="H24" i="4"/>
  <c r="H26" i="4" s="1"/>
  <c r="J12" i="4"/>
  <c r="J17" i="4" s="1"/>
  <c r="I21" i="4"/>
  <c r="I22" i="4" s="1"/>
  <c r="K13" i="4"/>
  <c r="K15" i="4" s="1"/>
  <c r="G66" i="3"/>
  <c r="G68" i="3" s="1"/>
  <c r="I54" i="3"/>
  <c r="H63" i="3"/>
  <c r="H64" i="3" s="1"/>
  <c r="H59" i="3"/>
  <c r="H44" i="3"/>
  <c r="H46" i="3" s="1"/>
  <c r="J32" i="3"/>
  <c r="L33" i="3" s="1"/>
  <c r="L35" i="3" s="1"/>
  <c r="I41" i="3"/>
  <c r="I42" i="3" s="1"/>
  <c r="J61" i="5" l="1"/>
  <c r="I63" i="5"/>
  <c r="I65" i="5" s="1"/>
  <c r="K64" i="5"/>
  <c r="K66" i="5" s="1"/>
  <c r="L62" i="5"/>
  <c r="J40" i="5"/>
  <c r="K38" i="5"/>
  <c r="L36" i="5"/>
  <c r="J37" i="5"/>
  <c r="J39" i="5" s="1"/>
  <c r="K35" i="5"/>
  <c r="J12" i="5"/>
  <c r="I14" i="5"/>
  <c r="I16" i="5" s="1"/>
  <c r="I22" i="5"/>
  <c r="I23" i="5" s="1"/>
  <c r="J11" i="5"/>
  <c r="J13" i="5" s="1"/>
  <c r="J15" i="5" s="1"/>
  <c r="H24" i="3"/>
  <c r="I59" i="3"/>
  <c r="L55" i="3"/>
  <c r="L57" i="3" s="1"/>
  <c r="I15" i="3"/>
  <c r="J11" i="3"/>
  <c r="J13" i="3" s="1"/>
  <c r="J10" i="3"/>
  <c r="I19" i="3"/>
  <c r="I20" i="3" s="1"/>
  <c r="K57" i="4"/>
  <c r="K62" i="4" s="1"/>
  <c r="J66" i="4"/>
  <c r="J67" i="4" s="1"/>
  <c r="J62" i="4"/>
  <c r="I69" i="4"/>
  <c r="I71" i="4" s="1"/>
  <c r="N58" i="4"/>
  <c r="N60" i="4" s="1"/>
  <c r="K43" i="4"/>
  <c r="K44" i="4" s="1"/>
  <c r="L34" i="4"/>
  <c r="M35" i="4"/>
  <c r="M37" i="4" s="1"/>
  <c r="K39" i="4"/>
  <c r="J46" i="4"/>
  <c r="J48" i="4"/>
  <c r="L13" i="4"/>
  <c r="L15" i="4" s="1"/>
  <c r="I24" i="4"/>
  <c r="I26" i="4" s="1"/>
  <c r="J21" i="4"/>
  <c r="J22" i="4" s="1"/>
  <c r="K12" i="4"/>
  <c r="K17" i="4" s="1"/>
  <c r="H66" i="3"/>
  <c r="H68" i="3" s="1"/>
  <c r="I63" i="3"/>
  <c r="I64" i="3" s="1"/>
  <c r="J54" i="3"/>
  <c r="M55" i="3" s="1"/>
  <c r="M57" i="3" s="1"/>
  <c r="I44" i="3"/>
  <c r="I46" i="3" s="1"/>
  <c r="J41" i="3"/>
  <c r="J42" i="3" s="1"/>
  <c r="K32" i="3"/>
  <c r="M33" i="3" s="1"/>
  <c r="M35" i="3" s="1"/>
  <c r="J37" i="3"/>
  <c r="L64" i="5" l="1"/>
  <c r="L66" i="5" s="1"/>
  <c r="M62" i="5"/>
  <c r="K61" i="5"/>
  <c r="J63" i="5"/>
  <c r="J65" i="5" s="1"/>
  <c r="K40" i="5"/>
  <c r="K37" i="5"/>
  <c r="K39" i="5" s="1"/>
  <c r="L35" i="5"/>
  <c r="L38" i="5"/>
  <c r="M36" i="5"/>
  <c r="K12" i="5"/>
  <c r="J14" i="5"/>
  <c r="J16" i="5" s="1"/>
  <c r="J22" i="5"/>
  <c r="J23" i="5" s="1"/>
  <c r="K11" i="5"/>
  <c r="K13" i="5" s="1"/>
  <c r="K15" i="5" s="1"/>
  <c r="J15" i="3"/>
  <c r="K11" i="3"/>
  <c r="K13" i="3" s="1"/>
  <c r="I22" i="3"/>
  <c r="I24" i="3" s="1"/>
  <c r="J19" i="3"/>
  <c r="J20" i="3" s="1"/>
  <c r="K10" i="3"/>
  <c r="L11" i="3" s="1"/>
  <c r="L13" i="3" s="1"/>
  <c r="O58" i="4"/>
  <c r="O60" i="4" s="1"/>
  <c r="J69" i="4"/>
  <c r="J71" i="4" s="1"/>
  <c r="K66" i="4"/>
  <c r="K67" i="4" s="1"/>
  <c r="L57" i="4"/>
  <c r="L62" i="4" s="1"/>
  <c r="N35" i="4"/>
  <c r="N37" i="4" s="1"/>
  <c r="L39" i="4"/>
  <c r="L43" i="4"/>
  <c r="L44" i="4" s="1"/>
  <c r="M34" i="4"/>
  <c r="K46" i="4"/>
  <c r="K48" i="4" s="1"/>
  <c r="K21" i="4"/>
  <c r="K22" i="4" s="1"/>
  <c r="L12" i="4"/>
  <c r="L17" i="4" s="1"/>
  <c r="J24" i="4"/>
  <c r="J26" i="4" s="1"/>
  <c r="M13" i="4"/>
  <c r="M15" i="4" s="1"/>
  <c r="I66" i="3"/>
  <c r="I68" i="3" s="1"/>
  <c r="J63" i="3"/>
  <c r="J64" i="3" s="1"/>
  <c r="K54" i="3"/>
  <c r="N55" i="3" s="1"/>
  <c r="N57" i="3" s="1"/>
  <c r="J59" i="3"/>
  <c r="J44" i="3"/>
  <c r="J46" i="3" s="1"/>
  <c r="K41" i="3"/>
  <c r="K42" i="3" s="1"/>
  <c r="L32" i="3"/>
  <c r="K37" i="3"/>
  <c r="K63" i="5" l="1"/>
  <c r="K65" i="5" s="1"/>
  <c r="L61" i="5"/>
  <c r="N62" i="5"/>
  <c r="M64" i="5"/>
  <c r="M66" i="5" s="1"/>
  <c r="L40" i="5"/>
  <c r="M38" i="5"/>
  <c r="N36" i="5"/>
  <c r="L37" i="5"/>
  <c r="L39" i="5" s="1"/>
  <c r="M35" i="5"/>
  <c r="L12" i="5"/>
  <c r="K14" i="5"/>
  <c r="K16" i="5" s="1"/>
  <c r="K22" i="5"/>
  <c r="K23" i="5" s="1"/>
  <c r="L11" i="5"/>
  <c r="L13" i="5" s="1"/>
  <c r="L15" i="5" s="1"/>
  <c r="L37" i="3"/>
  <c r="N33" i="3"/>
  <c r="N35" i="3" s="1"/>
  <c r="K19" i="3"/>
  <c r="K20" i="3" s="1"/>
  <c r="L10" i="3"/>
  <c r="J22" i="3"/>
  <c r="J24" i="3" s="1"/>
  <c r="K15" i="3"/>
  <c r="K69" i="4"/>
  <c r="K71" i="4" s="1"/>
  <c r="L66" i="4"/>
  <c r="L67" i="4" s="1"/>
  <c r="M57" i="4"/>
  <c r="M62" i="4" s="1"/>
  <c r="P58" i="4"/>
  <c r="P60" i="4" s="1"/>
  <c r="L46" i="4"/>
  <c r="L48" i="4" s="1"/>
  <c r="N34" i="4"/>
  <c r="M43" i="4"/>
  <c r="M44" i="4" s="1"/>
  <c r="O35" i="4"/>
  <c r="O37" i="4" s="1"/>
  <c r="M39" i="4"/>
  <c r="K24" i="4"/>
  <c r="K26" i="4" s="1"/>
  <c r="N13" i="4"/>
  <c r="N15" i="4" s="1"/>
  <c r="L21" i="4"/>
  <c r="L22" i="4" s="1"/>
  <c r="M12" i="4"/>
  <c r="M17" i="4" s="1"/>
  <c r="K63" i="3"/>
  <c r="K64" i="3" s="1"/>
  <c r="L54" i="3"/>
  <c r="O55" i="3" s="1"/>
  <c r="O57" i="3" s="1"/>
  <c r="J66" i="3"/>
  <c r="J68" i="3" s="1"/>
  <c r="K59" i="3"/>
  <c r="L41" i="3"/>
  <c r="L42" i="3" s="1"/>
  <c r="M32" i="3"/>
  <c r="K44" i="3"/>
  <c r="K46" i="3" s="1"/>
  <c r="O62" i="5" l="1"/>
  <c r="O64" i="5" s="1"/>
  <c r="N64" i="5"/>
  <c r="N66" i="5" s="1"/>
  <c r="L63" i="5"/>
  <c r="L65" i="5" s="1"/>
  <c r="M61" i="5"/>
  <c r="M40" i="5"/>
  <c r="N35" i="5"/>
  <c r="M37" i="5"/>
  <c r="M39" i="5" s="1"/>
  <c r="O36" i="5"/>
  <c r="O38" i="5" s="1"/>
  <c r="N38" i="5"/>
  <c r="M12" i="5"/>
  <c r="L14" i="5"/>
  <c r="L16" i="5" s="1"/>
  <c r="M11" i="5"/>
  <c r="M13" i="5" s="1"/>
  <c r="M15" i="5" s="1"/>
  <c r="L22" i="5"/>
  <c r="L23" i="5" s="1"/>
  <c r="M37" i="3"/>
  <c r="O33" i="3"/>
  <c r="O35" i="3" s="1"/>
  <c r="L15" i="3"/>
  <c r="M11" i="3"/>
  <c r="M13" i="3" s="1"/>
  <c r="M10" i="3"/>
  <c r="N11" i="3" s="1"/>
  <c r="N13" i="3" s="1"/>
  <c r="L19" i="3"/>
  <c r="L20" i="3" s="1"/>
  <c r="K22" i="3"/>
  <c r="K24" i="3" s="1"/>
  <c r="L69" i="4"/>
  <c r="L71" i="4" s="1"/>
  <c r="M66" i="4"/>
  <c r="M67" i="4" s="1"/>
  <c r="N57" i="4"/>
  <c r="N62" i="4" s="1"/>
  <c r="M46" i="4"/>
  <c r="M48" i="4" s="1"/>
  <c r="P35" i="4"/>
  <c r="P37" i="4" s="1"/>
  <c r="N39" i="4"/>
  <c r="O34" i="4"/>
  <c r="N43" i="4"/>
  <c r="N44" i="4" s="1"/>
  <c r="L24" i="4"/>
  <c r="L26" i="4" s="1"/>
  <c r="M21" i="4"/>
  <c r="M22" i="4" s="1"/>
  <c r="N12" i="4"/>
  <c r="N17" i="4" s="1"/>
  <c r="O13" i="4"/>
  <c r="O15" i="4" s="1"/>
  <c r="L63" i="3"/>
  <c r="L64" i="3" s="1"/>
  <c r="M54" i="3"/>
  <c r="P55" i="3" s="1"/>
  <c r="P57" i="3" s="1"/>
  <c r="K66" i="3"/>
  <c r="K68" i="3" s="1"/>
  <c r="L59" i="3"/>
  <c r="N32" i="3"/>
  <c r="M41" i="3"/>
  <c r="M42" i="3" s="1"/>
  <c r="L44" i="3"/>
  <c r="L46" i="3" s="1"/>
  <c r="O66" i="5" l="1"/>
  <c r="O68" i="5" s="1"/>
  <c r="O79" i="5" s="1"/>
  <c r="M63" i="5"/>
  <c r="M65" i="5" s="1"/>
  <c r="N61" i="5"/>
  <c r="N40" i="5"/>
  <c r="O40" i="5" s="1"/>
  <c r="O42" i="5" s="1"/>
  <c r="N37" i="5"/>
  <c r="N39" i="5" s="1"/>
  <c r="O35" i="5"/>
  <c r="O37" i="5" s="1"/>
  <c r="N12" i="5"/>
  <c r="M14" i="5"/>
  <c r="M16" i="5" s="1"/>
  <c r="N11" i="5"/>
  <c r="N13" i="5" s="1"/>
  <c r="N15" i="5" s="1"/>
  <c r="M22" i="5"/>
  <c r="M23" i="5" s="1"/>
  <c r="N37" i="3"/>
  <c r="P33" i="3"/>
  <c r="P35" i="3" s="1"/>
  <c r="L22" i="3"/>
  <c r="L24" i="3" s="1"/>
  <c r="M19" i="3"/>
  <c r="M20" i="3" s="1"/>
  <c r="N10" i="3"/>
  <c r="O11" i="3" s="1"/>
  <c r="O13" i="3" s="1"/>
  <c r="M15" i="3"/>
  <c r="M69" i="4"/>
  <c r="M71" i="4" s="1"/>
  <c r="N66" i="4"/>
  <c r="N67" i="4" s="1"/>
  <c r="O57" i="4"/>
  <c r="P34" i="4"/>
  <c r="P43" i="4" s="1"/>
  <c r="P44" i="4" s="1"/>
  <c r="O43" i="4"/>
  <c r="O44" i="4" s="1"/>
  <c r="N46" i="4"/>
  <c r="N48" i="4" s="1"/>
  <c r="P39" i="4"/>
  <c r="O39" i="4"/>
  <c r="P13" i="4"/>
  <c r="P15" i="4" s="1"/>
  <c r="O12" i="4"/>
  <c r="O17" i="4" s="1"/>
  <c r="N21" i="4"/>
  <c r="N22" i="4" s="1"/>
  <c r="M24" i="4"/>
  <c r="M26" i="4" s="1"/>
  <c r="N54" i="3"/>
  <c r="N59" i="3" s="1"/>
  <c r="M63" i="3"/>
  <c r="M64" i="3" s="1"/>
  <c r="M59" i="3"/>
  <c r="L66" i="3"/>
  <c r="L68" i="3" s="1"/>
  <c r="M44" i="3"/>
  <c r="M46" i="3" s="1"/>
  <c r="O32" i="3"/>
  <c r="O37" i="3" s="1"/>
  <c r="N41" i="3"/>
  <c r="N42" i="3" s="1"/>
  <c r="N63" i="5" l="1"/>
  <c r="N65" i="5" s="1"/>
  <c r="O61" i="5"/>
  <c r="O39" i="5"/>
  <c r="O41" i="5"/>
  <c r="O12" i="5"/>
  <c r="O14" i="5" s="1"/>
  <c r="N14" i="5"/>
  <c r="N16" i="5" s="1"/>
  <c r="O11" i="5"/>
  <c r="O13" i="5" s="1"/>
  <c r="O15" i="5" s="1"/>
  <c r="N22" i="5"/>
  <c r="N23" i="5" s="1"/>
  <c r="N19" i="3"/>
  <c r="N20" i="3" s="1"/>
  <c r="O10" i="3"/>
  <c r="P11" i="3" s="1"/>
  <c r="P13" i="3" s="1"/>
  <c r="M22" i="3"/>
  <c r="M24" i="3" s="1"/>
  <c r="N15" i="3"/>
  <c r="N69" i="4"/>
  <c r="N71" i="4" s="1"/>
  <c r="P57" i="4"/>
  <c r="O66" i="4"/>
  <c r="O67" i="4" s="1"/>
  <c r="O62" i="4"/>
  <c r="O46" i="4"/>
  <c r="O48" i="4" s="1"/>
  <c r="P46" i="4"/>
  <c r="P48" i="4" s="1"/>
  <c r="N24" i="4"/>
  <c r="N26" i="4" s="1"/>
  <c r="P12" i="4"/>
  <c r="P21" i="4" s="1"/>
  <c r="P22" i="4" s="1"/>
  <c r="O21" i="4"/>
  <c r="O22" i="4" s="1"/>
  <c r="M66" i="3"/>
  <c r="M68" i="3" s="1"/>
  <c r="O54" i="3"/>
  <c r="O59" i="3" s="1"/>
  <c r="N63" i="3"/>
  <c r="N64" i="3" s="1"/>
  <c r="P32" i="3"/>
  <c r="O41" i="3"/>
  <c r="O42" i="3" s="1"/>
  <c r="N44" i="3"/>
  <c r="N46" i="3" s="1"/>
  <c r="O63" i="5" l="1"/>
  <c r="O65" i="5" s="1"/>
  <c r="O67" i="5"/>
  <c r="O78" i="5" s="1"/>
  <c r="O16" i="5"/>
  <c r="O17" i="5" s="1"/>
  <c r="O22" i="5"/>
  <c r="O23" i="5" s="1"/>
  <c r="O25" i="5" s="1"/>
  <c r="O19" i="3"/>
  <c r="O20" i="3" s="1"/>
  <c r="P10" i="3"/>
  <c r="N22" i="3"/>
  <c r="N24" i="3" s="1"/>
  <c r="O15" i="3"/>
  <c r="P66" i="4"/>
  <c r="P67" i="4" s="1"/>
  <c r="P62" i="4"/>
  <c r="O69" i="4"/>
  <c r="O71" i="4" s="1"/>
  <c r="O24" i="4"/>
  <c r="O26" i="4" s="1"/>
  <c r="P24" i="4"/>
  <c r="P17" i="4"/>
  <c r="P41" i="3"/>
  <c r="P42" i="3" s="1"/>
  <c r="P44" i="3" s="1"/>
  <c r="P37" i="3"/>
  <c r="P54" i="3"/>
  <c r="P63" i="3" s="1"/>
  <c r="P64" i="3" s="1"/>
  <c r="O63" i="3"/>
  <c r="O64" i="3" s="1"/>
  <c r="N66" i="3"/>
  <c r="N68" i="3" s="1"/>
  <c r="O44" i="3"/>
  <c r="O46" i="3" s="1"/>
  <c r="O18" i="5" l="1"/>
  <c r="O28" i="5" s="1"/>
  <c r="O27" i="5"/>
  <c r="P19" i="3"/>
  <c r="P20" i="3" s="1"/>
  <c r="P15" i="3"/>
  <c r="O22" i="3"/>
  <c r="O24" i="3" s="1"/>
  <c r="P59" i="3"/>
  <c r="P69" i="4"/>
  <c r="P71" i="4" s="1"/>
  <c r="P26" i="4"/>
  <c r="P46" i="3"/>
  <c r="O66" i="3"/>
  <c r="O68" i="3" s="1"/>
  <c r="P66" i="3"/>
  <c r="P22" i="3" l="1"/>
  <c r="P24" i="3" s="1"/>
  <c r="P68" i="3"/>
</calcChain>
</file>

<file path=xl/sharedStrings.xml><?xml version="1.0" encoding="utf-8"?>
<sst xmlns="http://schemas.openxmlformats.org/spreadsheetml/2006/main" count="255" uniqueCount="59">
  <si>
    <t>week 1</t>
  </si>
  <si>
    <t>week 2</t>
  </si>
  <si>
    <t>week 3</t>
  </si>
  <si>
    <t>week 4</t>
  </si>
  <si>
    <t>week 5</t>
  </si>
  <si>
    <t>week 6</t>
  </si>
  <si>
    <t>Cases in newly vaccinated</t>
  </si>
  <si>
    <t>weekly infection rate</t>
  </si>
  <si>
    <t>Newly vaccinated</t>
  </si>
  <si>
    <t xml:space="preserve">Total </t>
  </si>
  <si>
    <t xml:space="preserve">new cases </t>
  </si>
  <si>
    <t>week 7</t>
  </si>
  <si>
    <t>week 8</t>
  </si>
  <si>
    <t>week 9</t>
  </si>
  <si>
    <t>week 10</t>
  </si>
  <si>
    <t>total ever vaxxed</t>
  </si>
  <si>
    <t>total people</t>
  </si>
  <si>
    <t>week 11</t>
  </si>
  <si>
    <t>This assumes a population of 110,000 of whom 100,00 get vaccinated over a 11 week period</t>
  </si>
  <si>
    <t xml:space="preserve">Assumes fixed weekly infection rate </t>
  </si>
  <si>
    <t>VACCINATED</t>
  </si>
  <si>
    <t>UNVACCINATED</t>
  </si>
  <si>
    <t>% reported infection rate</t>
  </si>
  <si>
    <t>Cumulative ever vaccinated</t>
  </si>
  <si>
    <t>Total Fully vaccinated (&gt; 1 week)</t>
  </si>
  <si>
    <t>Cases in fully vaccinated (&gt; 1 week)</t>
  </si>
  <si>
    <t>Total Fully vaccinated (&gt; 2 week)</t>
  </si>
  <si>
    <t>Cases in fully vaccinated (&gt; 2 week)</t>
  </si>
  <si>
    <t>Total Fully vaccinated (&gt; 3 week)</t>
  </si>
  <si>
    <t>Cases in fully vaccinated (&gt; 3 week)</t>
  </si>
  <si>
    <t>VE 1 week</t>
  </si>
  <si>
    <t>VE 2 week</t>
  </si>
  <si>
    <t>VE 3 week</t>
  </si>
  <si>
    <t>2 week reported infection rate %</t>
  </si>
  <si>
    <t>1 week reported infection rate %</t>
  </si>
  <si>
    <t>3 week reported infection rate %</t>
  </si>
  <si>
    <t>weekly inf rate vaxxed</t>
  </si>
  <si>
    <t>This assumes vaccine has higher infection rate (1.25% instead of the base rate 1%)</t>
  </si>
  <si>
    <t>Case 1: For those vaccinated we ignore the cases within week of vaccination</t>
  </si>
  <si>
    <t>Case 2: For those vaccinated we ignore the cases within 2 weeks of vaccination</t>
  </si>
  <si>
    <t>Case 3: For those vaccinated we ignore the cases within 3 weeks of vaccination</t>
  </si>
  <si>
    <t>Case 1: For those vaccinated we ignore the cases within 1 week of vaccination</t>
  </si>
  <si>
    <t>Cases</t>
  </si>
  <si>
    <t xml:space="preserve">Cases </t>
  </si>
  <si>
    <t>NEVER VACCINATED</t>
  </si>
  <si>
    <t>EVER VACCINATED</t>
  </si>
  <si>
    <t>Proportion of cases by week 10</t>
  </si>
  <si>
    <t>Cumulative cases</t>
  </si>
  <si>
    <t>`</t>
  </si>
  <si>
    <t>Reported VE ever vaccinated</t>
  </si>
  <si>
    <t>Reported VE fully vaccinated</t>
  </si>
  <si>
    <t>Total ever vaccinated</t>
  </si>
  <si>
    <t>Total cases counted</t>
  </si>
  <si>
    <t>proportion of cases in ever vaccinated by week 10</t>
  </si>
  <si>
    <t>proportion of cases in full vaccinated by week 10</t>
  </si>
  <si>
    <t>This assumes a population of 250,000  get vaccinated over a 10 week period and 250,000 never vaccinated</t>
  </si>
  <si>
    <t xml:space="preserve">Total cases </t>
  </si>
  <si>
    <t>Fully vaccinated (&gt; 1 week)</t>
  </si>
  <si>
    <t>Cases in ever vaccinated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</si>
</sst>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9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1" fillId="0" borderId="0" xfId="0" applyFont="1"/>
    <xf numFmtId="10" fontId="2" fillId="0" borderId="0" xfId="1" applyNumberFormat="1"/>
    <xf numFmtId="0" fontId="3" fillId="0" borderId="0" xfId="0" applyFont="1"/>
    <xf numFmtId="0" fontId="4" fillId="0" borderId="0" xfId="0" applyFont="1"/>
    <xf numFmtId="10" fontId="4" fillId="0" borderId="0" xfId="0" applyNumberFormat="1" applyFont="1"/>
    <xf numFmtId="10" fontId="5" fillId="0" borderId="0" xfId="1" applyNumberFormat="1" applyFont="1"/>
    <xf numFmtId="9" fontId="3" fillId="0" borderId="0" xfId="0" applyNumberFormat="1" applyFont="1"/>
    <xf numFmtId="10" fontId="3" fillId="0" borderId="0" xfId="0" applyNumberFormat="1" applyFont="1"/>
    <xf numFmtId="164" fontId="0" fillId="2" borderId="0" xfId="0" applyNumberFormat="1" applyFill="1"/>
    <xf numFmtId="0" fontId="0" fillId="2" borderId="0" xfId="0" applyFill="1"/>
    <xf numFmtId="9" fontId="0" fillId="2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Vaccine Effectveness when vaccinated infection cases excluded by time period length 1,2,3 weeks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'placebo vaccine'!$C$24:$E$24</c:f>
              <c:strCache>
                <c:ptCount val="3"/>
                <c:pt idx="0">
                  <c:v>VE 1 week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vaccine'!$F$24:$P$24</c:f>
              <c:numCache>
                <c:formatCode>0.0%</c:formatCode>
                <c:ptCount val="11"/>
                <c:pt idx="0">
                  <c:v>1</c:v>
                </c:pt>
                <c:pt idx="1">
                  <c:v>0.66666666666666663</c:v>
                </c:pt>
                <c:pt idx="2">
                  <c:v>0.5714285714285714</c:v>
                </c:pt>
                <c:pt idx="3">
                  <c:v>0.58823529411764697</c:v>
                </c:pt>
                <c:pt idx="4">
                  <c:v>0.54054054054054057</c:v>
                </c:pt>
                <c:pt idx="5">
                  <c:v>0.44776119402985082</c:v>
                </c:pt>
                <c:pt idx="6">
                  <c:v>0.22988505747126431</c:v>
                </c:pt>
                <c:pt idx="7">
                  <c:v>0.10309278350515461</c:v>
                </c:pt>
                <c:pt idx="8">
                  <c:v>2.020202020202011E-2</c:v>
                </c:pt>
                <c:pt idx="9">
                  <c:v>9.9999999999998979E-3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8C-4FEB-972F-F871B4773235}"/>
            </c:ext>
          </c:extLst>
        </c:ser>
        <c:ser>
          <c:idx val="1"/>
          <c:order val="1"/>
          <c:tx>
            <c:strRef>
              <c:f>'placebo vaccine'!$C$46:$E$46</c:f>
              <c:strCache>
                <c:ptCount val="3"/>
                <c:pt idx="0">
                  <c:v>VE 2 week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vaccine'!$F$46:$P$46</c:f>
              <c:numCache>
                <c:formatCode>0.0%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0.85714285714285721</c:v>
                </c:pt>
                <c:pt idx="3">
                  <c:v>0.82352941176470584</c:v>
                </c:pt>
                <c:pt idx="4">
                  <c:v>0.81081081081081086</c:v>
                </c:pt>
                <c:pt idx="5">
                  <c:v>0.74626865671641784</c:v>
                </c:pt>
                <c:pt idx="6">
                  <c:v>0.57471264367816088</c:v>
                </c:pt>
                <c:pt idx="7">
                  <c:v>0.30927835051546393</c:v>
                </c:pt>
                <c:pt idx="8">
                  <c:v>0.12121212121212133</c:v>
                </c:pt>
                <c:pt idx="9">
                  <c:v>3.0000000000000027E-2</c:v>
                </c:pt>
                <c:pt idx="10">
                  <c:v>9.9999999999998979E-3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8C-4FEB-972F-F871B4773235}"/>
            </c:ext>
          </c:extLst>
        </c:ser>
        <c:ser>
          <c:idx val="2"/>
          <c:order val="2"/>
          <c:tx>
            <c:strRef>
              <c:f>'placebo vaccine'!$C$68:$E$68</c:f>
              <c:strCache>
                <c:ptCount val="3"/>
                <c:pt idx="0">
                  <c:v>VE 3 week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vaccine'!$F$68:$P$68</c:f>
              <c:numCache>
                <c:formatCode>0.0%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0.94117647058823528</c:v>
                </c:pt>
                <c:pt idx="4">
                  <c:v>0.91891891891891897</c:v>
                </c:pt>
                <c:pt idx="5">
                  <c:v>0.89552238805970152</c:v>
                </c:pt>
                <c:pt idx="6">
                  <c:v>0.8045977011494253</c:v>
                </c:pt>
                <c:pt idx="7">
                  <c:v>0.61855670103092786</c:v>
                </c:pt>
                <c:pt idx="8">
                  <c:v>0.3232323232323232</c:v>
                </c:pt>
                <c:pt idx="9">
                  <c:v>0.13000000000000012</c:v>
                </c:pt>
                <c:pt idx="10">
                  <c:v>3.0000000000000027E-2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28C-4FEB-972F-F871B4773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845871"/>
        <c:axId val="1988844431"/>
      </c:scatterChart>
      <c:valAx>
        <c:axId val="1988845871"/>
        <c:scaling>
          <c:orientation val="minMax"/>
          <c:max val="11"/>
          <c:min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4431"/>
        <c:crosses val="autoZero"/>
        <c:crossBetween val="midCat"/>
        <c:majorUnit val="1"/>
        <c:minorUnit val="1"/>
      </c:valAx>
      <c:valAx>
        <c:axId val="198884443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58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infection </a:t>
            </a:r>
            <a:r>
              <a:rPr lang="en-GB" sz="1400" baseline="0"/>
              <a:t>rate % 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when vaccinated infection cases excluded by time period length 1,2,3 weeks</a:t>
            </a:r>
            <a:endParaRPr lang="en-GB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'placebo vaccine'!$C$15:$E$15</c:f>
              <c:strCache>
                <c:ptCount val="3"/>
                <c:pt idx="0">
                  <c:v>1 week reported infection rate 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vaccine'!$F$15:$P$15</c:f>
              <c:numCache>
                <c:formatCode>0.00%</c:formatCode>
                <c:ptCount val="11"/>
                <c:pt idx="0">
                  <c:v>0</c:v>
                </c:pt>
                <c:pt idx="1">
                  <c:v>3.3333333333333335E-3</c:v>
                </c:pt>
                <c:pt idx="2">
                  <c:v>4.2857142857142859E-3</c:v>
                </c:pt>
                <c:pt idx="3">
                  <c:v>4.1176470588235297E-3</c:v>
                </c:pt>
                <c:pt idx="4">
                  <c:v>4.5945945945945945E-3</c:v>
                </c:pt>
                <c:pt idx="5">
                  <c:v>5.5223880597014925E-3</c:v>
                </c:pt>
                <c:pt idx="6">
                  <c:v>7.7011494252873566E-3</c:v>
                </c:pt>
                <c:pt idx="7">
                  <c:v>8.969072164948454E-3</c:v>
                </c:pt>
                <c:pt idx="8">
                  <c:v>9.7979797979797986E-3</c:v>
                </c:pt>
                <c:pt idx="9">
                  <c:v>9.9000000000000008E-3</c:v>
                </c:pt>
                <c:pt idx="10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C3-4303-9D42-FEFA4234DCAA}"/>
            </c:ext>
          </c:extLst>
        </c:ser>
        <c:ser>
          <c:idx val="1"/>
          <c:order val="1"/>
          <c:tx>
            <c:strRef>
              <c:f>'placebo vaccine'!$C$37:$E$37</c:f>
              <c:strCache>
                <c:ptCount val="3"/>
                <c:pt idx="0">
                  <c:v>2 week reported infection rate %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vaccine'!$F$37:$P$37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1.4285714285714286E-3</c:v>
                </c:pt>
                <c:pt idx="3">
                  <c:v>1.7647058823529412E-3</c:v>
                </c:pt>
                <c:pt idx="4">
                  <c:v>1.8918918918918919E-3</c:v>
                </c:pt>
                <c:pt idx="5">
                  <c:v>2.5373134328358208E-3</c:v>
                </c:pt>
                <c:pt idx="6">
                  <c:v>4.2528735632183911E-3</c:v>
                </c:pt>
                <c:pt idx="7">
                  <c:v>6.9072164948453607E-3</c:v>
                </c:pt>
                <c:pt idx="8">
                  <c:v>8.7878787878787872E-3</c:v>
                </c:pt>
                <c:pt idx="9">
                  <c:v>9.7000000000000003E-3</c:v>
                </c:pt>
                <c:pt idx="10">
                  <c:v>9.9000000000000008E-3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9C3-4303-9D42-FEFA4234DCAA}"/>
            </c:ext>
          </c:extLst>
        </c:ser>
        <c:ser>
          <c:idx val="2"/>
          <c:order val="2"/>
          <c:tx>
            <c:strRef>
              <c:f>'placebo vaccine'!$C$59:$E$59</c:f>
              <c:strCache>
                <c:ptCount val="3"/>
                <c:pt idx="0">
                  <c:v>3 week reported infection rate %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vaccine'!$F$59:$P$59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5.8823529411764701E-4</c:v>
                </c:pt>
                <c:pt idx="4">
                  <c:v>8.1081081081081077E-4</c:v>
                </c:pt>
                <c:pt idx="5">
                  <c:v>1.044776119402985E-3</c:v>
                </c:pt>
                <c:pt idx="6">
                  <c:v>1.954022988505747E-3</c:v>
                </c:pt>
                <c:pt idx="7">
                  <c:v>3.8144329896907217E-3</c:v>
                </c:pt>
                <c:pt idx="8">
                  <c:v>6.7676767676767679E-3</c:v>
                </c:pt>
                <c:pt idx="9">
                  <c:v>8.6999999999999994E-3</c:v>
                </c:pt>
                <c:pt idx="10">
                  <c:v>9.7000000000000003E-3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9C3-4303-9D42-FEFA4234D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847311"/>
        <c:axId val="1988848751"/>
      </c:scatterChart>
      <c:valAx>
        <c:axId val="1988847311"/>
        <c:scaling>
          <c:orientation val="minMax"/>
          <c:max val="11"/>
          <c:min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8751"/>
        <c:crosses val="autoZero"/>
        <c:crossBetween val="midCat"/>
      </c:valAx>
      <c:valAx>
        <c:axId val="1988848751"/>
        <c:scaling>
          <c:orientation val="minMax"/>
          <c:max val="2.0000000000000004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73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Vaccine Effectveness when vaccinated infection cases excluded by time period length 1,2,3 weeks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'negative efficacy vaccine'!$C$26</c:f>
              <c:strCache>
                <c:ptCount val="1"/>
                <c:pt idx="0">
                  <c:v>VE 1 week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'negative efficacy vaccine'!$D$26:$P$26</c:f>
              <c:numCache>
                <c:formatCode>General</c:formatCode>
                <c:ptCount val="13"/>
                <c:pt idx="2" formatCode="0.0%">
                  <c:v>1</c:v>
                </c:pt>
                <c:pt idx="3" formatCode="0.0%">
                  <c:v>0.58333333333333337</c:v>
                </c:pt>
                <c:pt idx="4" formatCode="0.0%">
                  <c:v>0.4642857142857143</c:v>
                </c:pt>
                <c:pt idx="5" formatCode="0.0%">
                  <c:v>0.48529411764705888</c:v>
                </c:pt>
                <c:pt idx="6" formatCode="0.0%">
                  <c:v>0.42567567567567566</c:v>
                </c:pt>
                <c:pt idx="7" formatCode="0.0%">
                  <c:v>0.30970149253731338</c:v>
                </c:pt>
                <c:pt idx="8" formatCode="0.0%">
                  <c:v>3.7356321839080442E-2</c:v>
                </c:pt>
                <c:pt idx="9" formatCode="0.0%">
                  <c:v>-0.12113402061855671</c:v>
                </c:pt>
                <c:pt idx="10" formatCode="0.0%">
                  <c:v>-0.2247474747474747</c:v>
                </c:pt>
                <c:pt idx="11" formatCode="0.0%">
                  <c:v>-0.23750000000000004</c:v>
                </c:pt>
                <c:pt idx="12" formatCode="0.0%">
                  <c:v>-0.25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1F-4659-AD01-898F5B8BFB19}"/>
            </c:ext>
          </c:extLst>
        </c:ser>
        <c:ser>
          <c:idx val="1"/>
          <c:order val="1"/>
          <c:tx>
            <c:strRef>
              <c:f>'negative efficacy vaccine'!$C$48</c:f>
              <c:strCache>
                <c:ptCount val="1"/>
                <c:pt idx="0">
                  <c:v>VE 2 week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'negative efficacy vaccine'!$D$48:$P$48</c:f>
              <c:numCache>
                <c:formatCode>General</c:formatCode>
                <c:ptCount val="13"/>
                <c:pt idx="2" formatCode="0.0%">
                  <c:v>1</c:v>
                </c:pt>
                <c:pt idx="3" formatCode="0.0%">
                  <c:v>1</c:v>
                </c:pt>
                <c:pt idx="4" formatCode="0.0%">
                  <c:v>0.8214285714285714</c:v>
                </c:pt>
                <c:pt idx="5" formatCode="0.0%">
                  <c:v>0.77941176470588236</c:v>
                </c:pt>
                <c:pt idx="6" formatCode="0.0%">
                  <c:v>0.76351351351351349</c:v>
                </c:pt>
                <c:pt idx="7" formatCode="0.0%">
                  <c:v>0.68283582089552242</c:v>
                </c:pt>
                <c:pt idx="8" formatCode="0.0%">
                  <c:v>0.46839080459770122</c:v>
                </c:pt>
                <c:pt idx="9" formatCode="0.0%">
                  <c:v>0.13659793814432986</c:v>
                </c:pt>
                <c:pt idx="10" formatCode="0.0%">
                  <c:v>-9.8484848484848397E-2</c:v>
                </c:pt>
                <c:pt idx="11" formatCode="0.0%">
                  <c:v>-0.21249999999999991</c:v>
                </c:pt>
                <c:pt idx="12" formatCode="0.0%">
                  <c:v>-0.23750000000000004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1F-4659-AD01-898F5B8BFB19}"/>
            </c:ext>
          </c:extLst>
        </c:ser>
        <c:ser>
          <c:idx val="2"/>
          <c:order val="2"/>
          <c:tx>
            <c:strRef>
              <c:f>'negative efficacy vaccine'!$C$71</c:f>
              <c:strCache>
                <c:ptCount val="1"/>
                <c:pt idx="0">
                  <c:v>VE 3 week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'negative efficacy vaccine'!$D$71:$P$71</c:f>
              <c:numCache>
                <c:formatCode>General</c:formatCode>
                <c:ptCount val="13"/>
                <c:pt idx="2" formatCode="0.0%">
                  <c:v>1</c:v>
                </c:pt>
                <c:pt idx="3" formatCode="0.0%">
                  <c:v>1</c:v>
                </c:pt>
                <c:pt idx="4" formatCode="0.0%">
                  <c:v>1</c:v>
                </c:pt>
                <c:pt idx="5" formatCode="0.0%">
                  <c:v>0.92647058823529416</c:v>
                </c:pt>
                <c:pt idx="6" formatCode="0.0%">
                  <c:v>0.89864864864864868</c:v>
                </c:pt>
                <c:pt idx="7" formatCode="0.0%">
                  <c:v>0.86940298507462688</c:v>
                </c:pt>
                <c:pt idx="8" formatCode="0.0%">
                  <c:v>0.75574712643678166</c:v>
                </c:pt>
                <c:pt idx="9" formatCode="0.0%">
                  <c:v>0.52319587628865971</c:v>
                </c:pt>
                <c:pt idx="10" formatCode="0.0%">
                  <c:v>0.15404040404040398</c:v>
                </c:pt>
                <c:pt idx="11" formatCode="0.0%">
                  <c:v>-8.7499999999999911E-2</c:v>
                </c:pt>
                <c:pt idx="12" formatCode="0.0%">
                  <c:v>-0.21249999999999991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1F-4659-AD01-898F5B8BF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032255"/>
        <c:axId val="1685731487"/>
      </c:lineChart>
      <c:catAx>
        <c:axId val="649032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731487"/>
        <c:crosses val="autoZero"/>
        <c:auto val="1"/>
        <c:lblAlgn val="ctr"/>
        <c:lblOffset val="100"/>
        <c:noMultiLvlLbl val="0"/>
      </c:catAx>
      <c:valAx>
        <c:axId val="1685731487"/>
        <c:scaling>
          <c:orientation val="minMax"/>
          <c:max val="1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032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222250</xdr:colOff>
      <xdr:row>9</xdr:row>
      <xdr:rowOff>139700</xdr:rowOff>
    </xdr:from>
    <xdr:to>
      <xdr:col>23</xdr:col>
      <xdr:colOff>412750</xdr:colOff>
      <xdr:row>26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2EAF45-7F8C-B9D2-C1F2-7E4AD3680B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34924</xdr:colOff>
      <xdr:row>33</xdr:row>
      <xdr:rowOff>141287</xdr:rowOff>
    </xdr:from>
    <xdr:to>
      <xdr:col>26</xdr:col>
      <xdr:colOff>15875</xdr:colOff>
      <xdr:row>47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3A78BB4-76A6-D967-3FFE-5C6435846F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149224</xdr:colOff>
      <xdr:row>11</xdr:row>
      <xdr:rowOff>53974</xdr:rowOff>
    </xdr:from>
    <xdr:to>
      <xdr:col>25</xdr:col>
      <xdr:colOff>152400</xdr:colOff>
      <xdr:row>28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7B0806-CD80-D899-E285-8C683FE950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qmulprod.sharepoint.com/sites/SEFacultyResearch/Shared%20Documents/Fellowship%20Resource%20(for%20internal%20reference%20only%20please)/questions%20and%20answers.docx?web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B9612-F887-44CA-899C-553BBE6E9AB4}">
  <dimension ref="B1:S68"/>
  <sheetViews>
    <sheetView workbookViewId="0">
      <selection activeCell="F9" sqref="F9:O9"/>
    </sheetView>
  </sheetViews>
  <sheetFormatPr defaultRowHeight="14.5" x14ac:dyDescent="0.35"/>
  <cols>
    <col min="1" max="1" width="2.54296875" customWidth="1"/>
    <col min="3" max="3" width="19.7265625" customWidth="1"/>
  </cols>
  <sheetData>
    <row r="1" spans="2:19" s="4" customFormat="1" ht="18.5" x14ac:dyDescent="0.45">
      <c r="B1" s="4" t="s">
        <v>18</v>
      </c>
    </row>
    <row r="2" spans="2:19" s="4" customFormat="1" ht="18.5" x14ac:dyDescent="0.45">
      <c r="C2" s="7" t="s">
        <v>19</v>
      </c>
      <c r="D2" s="7"/>
    </row>
    <row r="3" spans="2:19" s="4" customFormat="1" ht="18.5" x14ac:dyDescent="0.45">
      <c r="C3" s="7" t="s">
        <v>7</v>
      </c>
      <c r="D3" s="8">
        <v>0.01</v>
      </c>
    </row>
    <row r="4" spans="2:19" s="4" customFormat="1" ht="18.5" x14ac:dyDescent="0.45"/>
    <row r="5" spans="2:19" x14ac:dyDescent="0.35">
      <c r="E5" s="1"/>
    </row>
    <row r="6" spans="2:19" ht="18.5" x14ac:dyDescent="0.45">
      <c r="B6" s="4" t="s">
        <v>38</v>
      </c>
      <c r="C6" s="4"/>
      <c r="D6" s="4"/>
      <c r="E6" s="4"/>
      <c r="F6" s="4"/>
      <c r="G6" s="4"/>
      <c r="H6" s="4"/>
    </row>
    <row r="7" spans="2:19" x14ac:dyDescent="0.35">
      <c r="F7" t="s">
        <v>0</v>
      </c>
      <c r="G7" t="s">
        <v>1</v>
      </c>
      <c r="H7" t="s">
        <v>2</v>
      </c>
      <c r="I7" t="s">
        <v>3</v>
      </c>
      <c r="J7" t="s">
        <v>4</v>
      </c>
      <c r="K7" t="s">
        <v>5</v>
      </c>
      <c r="L7" t="s">
        <v>11</v>
      </c>
      <c r="M7" t="s">
        <v>12</v>
      </c>
      <c r="N7" t="s">
        <v>13</v>
      </c>
      <c r="O7" t="s">
        <v>14</v>
      </c>
      <c r="P7" t="s">
        <v>17</v>
      </c>
    </row>
    <row r="8" spans="2:19" x14ac:dyDescent="0.35">
      <c r="B8" t="s">
        <v>20</v>
      </c>
      <c r="Q8" t="s">
        <v>15</v>
      </c>
      <c r="S8" t="s">
        <v>16</v>
      </c>
    </row>
    <row r="9" spans="2:19" x14ac:dyDescent="0.35">
      <c r="C9" t="s">
        <v>8</v>
      </c>
      <c r="F9">
        <v>1000</v>
      </c>
      <c r="G9">
        <v>2000</v>
      </c>
      <c r="H9">
        <v>4000</v>
      </c>
      <c r="I9">
        <v>10000</v>
      </c>
      <c r="J9">
        <v>20000</v>
      </c>
      <c r="K9">
        <v>30000</v>
      </c>
      <c r="L9">
        <v>20000</v>
      </c>
      <c r="M9">
        <v>10000</v>
      </c>
      <c r="N9">
        <v>2000</v>
      </c>
      <c r="O9">
        <v>1000</v>
      </c>
      <c r="P9">
        <v>0</v>
      </c>
      <c r="Q9">
        <f>SUM(F9:P9)</f>
        <v>100000</v>
      </c>
      <c r="S9">
        <v>110000</v>
      </c>
    </row>
    <row r="10" spans="2:19" x14ac:dyDescent="0.35">
      <c r="C10" t="s">
        <v>23</v>
      </c>
      <c r="F10">
        <f>F9</f>
        <v>1000</v>
      </c>
      <c r="G10">
        <f t="shared" ref="G10:P10" si="0">F10+G9</f>
        <v>3000</v>
      </c>
      <c r="H10">
        <f t="shared" si="0"/>
        <v>7000</v>
      </c>
      <c r="I10">
        <f t="shared" si="0"/>
        <v>17000</v>
      </c>
      <c r="J10">
        <f t="shared" si="0"/>
        <v>37000</v>
      </c>
      <c r="K10">
        <f t="shared" si="0"/>
        <v>67000</v>
      </c>
      <c r="L10">
        <f t="shared" si="0"/>
        <v>87000</v>
      </c>
      <c r="M10">
        <f t="shared" si="0"/>
        <v>97000</v>
      </c>
      <c r="N10">
        <f t="shared" si="0"/>
        <v>99000</v>
      </c>
      <c r="O10">
        <f t="shared" si="0"/>
        <v>100000</v>
      </c>
      <c r="P10">
        <f t="shared" si="0"/>
        <v>100000</v>
      </c>
    </row>
    <row r="11" spans="2:19" x14ac:dyDescent="0.35">
      <c r="C11" t="s">
        <v>24</v>
      </c>
      <c r="F11">
        <v>0</v>
      </c>
      <c r="G11">
        <f>F10</f>
        <v>1000</v>
      </c>
      <c r="H11">
        <f>G10</f>
        <v>3000</v>
      </c>
      <c r="I11">
        <f t="shared" ref="I11:P11" si="1">H10</f>
        <v>7000</v>
      </c>
      <c r="J11">
        <f t="shared" si="1"/>
        <v>17000</v>
      </c>
      <c r="K11">
        <f t="shared" si="1"/>
        <v>37000</v>
      </c>
      <c r="L11">
        <f t="shared" si="1"/>
        <v>67000</v>
      </c>
      <c r="M11">
        <f t="shared" si="1"/>
        <v>87000</v>
      </c>
      <c r="N11">
        <f t="shared" si="1"/>
        <v>97000</v>
      </c>
      <c r="O11">
        <f t="shared" si="1"/>
        <v>99000</v>
      </c>
      <c r="P11">
        <f t="shared" si="1"/>
        <v>100000</v>
      </c>
    </row>
    <row r="12" spans="2:19" x14ac:dyDescent="0.35">
      <c r="C12" t="s">
        <v>6</v>
      </c>
      <c r="F12">
        <f t="shared" ref="F12:P12" si="2">F9*weekly_rate</f>
        <v>10</v>
      </c>
      <c r="G12">
        <f>G9*weekly_rate</f>
        <v>20</v>
      </c>
      <c r="H12">
        <f t="shared" si="2"/>
        <v>40</v>
      </c>
      <c r="I12">
        <f t="shared" si="2"/>
        <v>100</v>
      </c>
      <c r="J12">
        <f t="shared" si="2"/>
        <v>200</v>
      </c>
      <c r="K12">
        <f t="shared" si="2"/>
        <v>300</v>
      </c>
      <c r="L12">
        <f t="shared" si="2"/>
        <v>200</v>
      </c>
      <c r="M12">
        <f t="shared" si="2"/>
        <v>100</v>
      </c>
      <c r="N12">
        <f t="shared" si="2"/>
        <v>20</v>
      </c>
      <c r="O12">
        <f t="shared" si="2"/>
        <v>10</v>
      </c>
      <c r="P12">
        <f t="shared" si="2"/>
        <v>0</v>
      </c>
    </row>
    <row r="13" spans="2:19" x14ac:dyDescent="0.35">
      <c r="C13" t="s">
        <v>25</v>
      </c>
      <c r="F13">
        <f t="shared" ref="F13:P13" si="3">F11*weekly_rate</f>
        <v>0</v>
      </c>
      <c r="G13">
        <f t="shared" si="3"/>
        <v>10</v>
      </c>
      <c r="H13">
        <f t="shared" si="3"/>
        <v>30</v>
      </c>
      <c r="I13">
        <f t="shared" si="3"/>
        <v>70</v>
      </c>
      <c r="J13">
        <f t="shared" si="3"/>
        <v>170</v>
      </c>
      <c r="K13">
        <f t="shared" si="3"/>
        <v>370</v>
      </c>
      <c r="L13">
        <f t="shared" si="3"/>
        <v>670</v>
      </c>
      <c r="M13">
        <f t="shared" si="3"/>
        <v>870</v>
      </c>
      <c r="N13">
        <f t="shared" si="3"/>
        <v>970</v>
      </c>
      <c r="O13">
        <f t="shared" si="3"/>
        <v>990</v>
      </c>
      <c r="P13">
        <f t="shared" si="3"/>
        <v>1000</v>
      </c>
    </row>
    <row r="15" spans="2:19" x14ac:dyDescent="0.35">
      <c r="C15" t="s">
        <v>34</v>
      </c>
      <c r="F15" s="2">
        <f>(F13)/F10</f>
        <v>0</v>
      </c>
      <c r="G15" s="2">
        <f>(G13)/G10</f>
        <v>3.3333333333333335E-3</v>
      </c>
      <c r="H15" s="2">
        <f t="shared" ref="H15:P15" si="4">(H13)/H10</f>
        <v>4.2857142857142859E-3</v>
      </c>
      <c r="I15" s="2">
        <f t="shared" si="4"/>
        <v>4.1176470588235297E-3</v>
      </c>
      <c r="J15" s="2">
        <f t="shared" si="4"/>
        <v>4.5945945945945945E-3</v>
      </c>
      <c r="K15" s="2">
        <f t="shared" si="4"/>
        <v>5.5223880597014925E-3</v>
      </c>
      <c r="L15" s="2">
        <f t="shared" si="4"/>
        <v>7.7011494252873566E-3</v>
      </c>
      <c r="M15" s="2">
        <f t="shared" si="4"/>
        <v>8.969072164948454E-3</v>
      </c>
      <c r="N15" s="2">
        <f t="shared" si="4"/>
        <v>9.7979797979797986E-3</v>
      </c>
      <c r="O15" s="2">
        <f t="shared" si="4"/>
        <v>9.9000000000000008E-3</v>
      </c>
      <c r="P15" s="2">
        <f t="shared" si="4"/>
        <v>0.01</v>
      </c>
    </row>
    <row r="18" spans="2:19" x14ac:dyDescent="0.35">
      <c r="B18" t="s">
        <v>21</v>
      </c>
    </row>
    <row r="19" spans="2:19" x14ac:dyDescent="0.35">
      <c r="C19" t="s">
        <v>9</v>
      </c>
      <c r="F19">
        <f t="shared" ref="F19:P19" si="5">$S$9-F10</f>
        <v>109000</v>
      </c>
      <c r="G19">
        <f t="shared" si="5"/>
        <v>107000</v>
      </c>
      <c r="H19">
        <f t="shared" si="5"/>
        <v>103000</v>
      </c>
      <c r="I19">
        <f t="shared" si="5"/>
        <v>93000</v>
      </c>
      <c r="J19">
        <f t="shared" si="5"/>
        <v>73000</v>
      </c>
      <c r="K19">
        <f t="shared" si="5"/>
        <v>43000</v>
      </c>
      <c r="L19">
        <f t="shared" si="5"/>
        <v>23000</v>
      </c>
      <c r="M19">
        <f t="shared" si="5"/>
        <v>13000</v>
      </c>
      <c r="N19">
        <f t="shared" si="5"/>
        <v>11000</v>
      </c>
      <c r="O19">
        <f t="shared" si="5"/>
        <v>10000</v>
      </c>
      <c r="P19">
        <f t="shared" si="5"/>
        <v>10000</v>
      </c>
    </row>
    <row r="20" spans="2:19" x14ac:dyDescent="0.35">
      <c r="C20" t="s">
        <v>42</v>
      </c>
      <c r="F20">
        <f t="shared" ref="F20:P20" si="6">F19*weekly_rate</f>
        <v>1090</v>
      </c>
      <c r="G20">
        <f t="shared" si="6"/>
        <v>1070</v>
      </c>
      <c r="H20">
        <f t="shared" si="6"/>
        <v>1030</v>
      </c>
      <c r="I20">
        <f t="shared" si="6"/>
        <v>930</v>
      </c>
      <c r="J20">
        <f t="shared" si="6"/>
        <v>730</v>
      </c>
      <c r="K20">
        <f t="shared" si="6"/>
        <v>430</v>
      </c>
      <c r="L20">
        <f t="shared" si="6"/>
        <v>230</v>
      </c>
      <c r="M20">
        <f t="shared" si="6"/>
        <v>130</v>
      </c>
      <c r="N20">
        <f t="shared" si="6"/>
        <v>110</v>
      </c>
      <c r="O20">
        <f t="shared" si="6"/>
        <v>100</v>
      </c>
      <c r="P20">
        <f t="shared" si="6"/>
        <v>100</v>
      </c>
    </row>
    <row r="22" spans="2:19" x14ac:dyDescent="0.35">
      <c r="C22" t="s">
        <v>22</v>
      </c>
      <c r="F22" s="2">
        <f t="shared" ref="F22:P22" si="7">F20/F19</f>
        <v>0.01</v>
      </c>
      <c r="G22" s="2">
        <f t="shared" si="7"/>
        <v>0.01</v>
      </c>
      <c r="H22" s="2">
        <f t="shared" si="7"/>
        <v>0.01</v>
      </c>
      <c r="I22" s="2">
        <f t="shared" si="7"/>
        <v>0.01</v>
      </c>
      <c r="J22" s="2">
        <f t="shared" si="7"/>
        <v>0.01</v>
      </c>
      <c r="K22" s="2">
        <f t="shared" si="7"/>
        <v>0.01</v>
      </c>
      <c r="L22" s="2">
        <f t="shared" si="7"/>
        <v>0.01</v>
      </c>
      <c r="M22" s="2">
        <f t="shared" si="7"/>
        <v>0.01</v>
      </c>
      <c r="N22" s="2">
        <f t="shared" si="7"/>
        <v>0.01</v>
      </c>
      <c r="O22" s="2">
        <f t="shared" si="7"/>
        <v>0.01</v>
      </c>
      <c r="P22" s="2">
        <f t="shared" si="7"/>
        <v>0.01</v>
      </c>
    </row>
    <row r="24" spans="2:19" x14ac:dyDescent="0.35">
      <c r="C24" t="s">
        <v>30</v>
      </c>
      <c r="F24" s="3">
        <f t="shared" ref="F24:P24" si="8">(1-F15/F22)</f>
        <v>1</v>
      </c>
      <c r="G24" s="12">
        <f t="shared" si="8"/>
        <v>0.66666666666666663</v>
      </c>
      <c r="H24" s="12">
        <f t="shared" si="8"/>
        <v>0.5714285714285714</v>
      </c>
      <c r="I24" s="12">
        <f t="shared" si="8"/>
        <v>0.58823529411764697</v>
      </c>
      <c r="J24" s="12">
        <f t="shared" si="8"/>
        <v>0.54054054054054057</v>
      </c>
      <c r="K24" s="12">
        <f t="shared" si="8"/>
        <v>0.44776119402985082</v>
      </c>
      <c r="L24" s="12">
        <f t="shared" si="8"/>
        <v>0.22988505747126431</v>
      </c>
      <c r="M24" s="12">
        <f t="shared" si="8"/>
        <v>0.10309278350515461</v>
      </c>
      <c r="N24" s="12">
        <f t="shared" si="8"/>
        <v>2.020202020202011E-2</v>
      </c>
      <c r="O24" s="12">
        <f t="shared" si="8"/>
        <v>9.9999999999998979E-3</v>
      </c>
      <c r="P24" s="12">
        <f t="shared" si="8"/>
        <v>0</v>
      </c>
    </row>
    <row r="27" spans="2:19" ht="18.5" x14ac:dyDescent="0.45">
      <c r="B27" s="4" t="s">
        <v>39</v>
      </c>
      <c r="C27" s="4"/>
      <c r="D27" s="4"/>
      <c r="E27" s="4"/>
      <c r="F27" s="4"/>
    </row>
    <row r="29" spans="2:19" x14ac:dyDescent="0.35">
      <c r="F29" t="s">
        <v>0</v>
      </c>
      <c r="G29" t="s">
        <v>1</v>
      </c>
      <c r="H29" t="s">
        <v>2</v>
      </c>
      <c r="I29" t="s">
        <v>3</v>
      </c>
      <c r="J29" t="s">
        <v>4</v>
      </c>
      <c r="K29" t="s">
        <v>5</v>
      </c>
      <c r="L29" t="s">
        <v>11</v>
      </c>
      <c r="M29" t="s">
        <v>12</v>
      </c>
      <c r="N29" t="s">
        <v>13</v>
      </c>
      <c r="O29" t="s">
        <v>14</v>
      </c>
      <c r="P29" t="s">
        <v>17</v>
      </c>
    </row>
    <row r="30" spans="2:19" x14ac:dyDescent="0.35">
      <c r="B30" t="s">
        <v>20</v>
      </c>
      <c r="Q30" t="s">
        <v>15</v>
      </c>
      <c r="S30" t="s">
        <v>16</v>
      </c>
    </row>
    <row r="31" spans="2:19" x14ac:dyDescent="0.35">
      <c r="C31" t="s">
        <v>8</v>
      </c>
      <c r="F31">
        <v>1000</v>
      </c>
      <c r="G31">
        <v>2000</v>
      </c>
      <c r="H31">
        <v>4000</v>
      </c>
      <c r="I31">
        <v>10000</v>
      </c>
      <c r="J31">
        <v>20000</v>
      </c>
      <c r="K31">
        <v>30000</v>
      </c>
      <c r="L31">
        <v>20000</v>
      </c>
      <c r="M31">
        <v>10000</v>
      </c>
      <c r="N31">
        <v>2000</v>
      </c>
      <c r="O31">
        <v>1000</v>
      </c>
      <c r="P31">
        <v>0</v>
      </c>
      <c r="Q31">
        <f>SUM(F31:P31)</f>
        <v>100000</v>
      </c>
      <c r="S31">
        <v>110000</v>
      </c>
    </row>
    <row r="32" spans="2:19" x14ac:dyDescent="0.35">
      <c r="C32" t="s">
        <v>23</v>
      </c>
      <c r="F32">
        <f>F31</f>
        <v>1000</v>
      </c>
      <c r="G32">
        <f t="shared" ref="G32:P32" si="9">F32+G31</f>
        <v>3000</v>
      </c>
      <c r="H32">
        <f t="shared" si="9"/>
        <v>7000</v>
      </c>
      <c r="I32">
        <f t="shared" si="9"/>
        <v>17000</v>
      </c>
      <c r="J32">
        <f t="shared" si="9"/>
        <v>37000</v>
      </c>
      <c r="K32">
        <f t="shared" si="9"/>
        <v>67000</v>
      </c>
      <c r="L32">
        <f t="shared" si="9"/>
        <v>87000</v>
      </c>
      <c r="M32">
        <f t="shared" si="9"/>
        <v>97000</v>
      </c>
      <c r="N32">
        <f t="shared" si="9"/>
        <v>99000</v>
      </c>
      <c r="O32">
        <f t="shared" si="9"/>
        <v>100000</v>
      </c>
      <c r="P32">
        <f t="shared" si="9"/>
        <v>100000</v>
      </c>
    </row>
    <row r="33" spans="2:16" x14ac:dyDescent="0.35">
      <c r="C33" t="s">
        <v>26</v>
      </c>
      <c r="F33">
        <v>0</v>
      </c>
      <c r="G33">
        <v>0</v>
      </c>
      <c r="H33">
        <f>F32</f>
        <v>1000</v>
      </c>
      <c r="I33">
        <f t="shared" ref="I33:P33" si="10">G32</f>
        <v>3000</v>
      </c>
      <c r="J33">
        <f t="shared" si="10"/>
        <v>7000</v>
      </c>
      <c r="K33">
        <f t="shared" si="10"/>
        <v>17000</v>
      </c>
      <c r="L33">
        <f t="shared" si="10"/>
        <v>37000</v>
      </c>
      <c r="M33">
        <f t="shared" si="10"/>
        <v>67000</v>
      </c>
      <c r="N33">
        <f t="shared" si="10"/>
        <v>87000</v>
      </c>
      <c r="O33">
        <f t="shared" si="10"/>
        <v>97000</v>
      </c>
      <c r="P33">
        <f t="shared" si="10"/>
        <v>99000</v>
      </c>
    </row>
    <row r="34" spans="2:16" x14ac:dyDescent="0.35">
      <c r="C34" t="s">
        <v>6</v>
      </c>
      <c r="F34">
        <f>F31*week_infection_rate</f>
        <v>0</v>
      </c>
      <c r="G34">
        <f t="shared" ref="G34:P34" si="11">G31*weekly_rate</f>
        <v>20</v>
      </c>
      <c r="H34">
        <f t="shared" si="11"/>
        <v>40</v>
      </c>
      <c r="I34">
        <f t="shared" si="11"/>
        <v>100</v>
      </c>
      <c r="J34">
        <f t="shared" si="11"/>
        <v>200</v>
      </c>
      <c r="K34">
        <f t="shared" si="11"/>
        <v>300</v>
      </c>
      <c r="L34">
        <f t="shared" si="11"/>
        <v>200</v>
      </c>
      <c r="M34">
        <f t="shared" si="11"/>
        <v>100</v>
      </c>
      <c r="N34">
        <f t="shared" si="11"/>
        <v>20</v>
      </c>
      <c r="O34">
        <f t="shared" si="11"/>
        <v>10</v>
      </c>
      <c r="P34">
        <f t="shared" si="11"/>
        <v>0</v>
      </c>
    </row>
    <row r="35" spans="2:16" x14ac:dyDescent="0.35">
      <c r="C35" t="s">
        <v>27</v>
      </c>
      <c r="F35">
        <f t="shared" ref="F35:P35" si="12">F33*weekly_rate</f>
        <v>0</v>
      </c>
      <c r="G35">
        <f t="shared" si="12"/>
        <v>0</v>
      </c>
      <c r="H35">
        <f t="shared" si="12"/>
        <v>10</v>
      </c>
      <c r="I35">
        <f t="shared" si="12"/>
        <v>30</v>
      </c>
      <c r="J35">
        <f t="shared" si="12"/>
        <v>70</v>
      </c>
      <c r="K35">
        <f t="shared" si="12"/>
        <v>170</v>
      </c>
      <c r="L35">
        <f t="shared" si="12"/>
        <v>370</v>
      </c>
      <c r="M35">
        <f t="shared" si="12"/>
        <v>670</v>
      </c>
      <c r="N35">
        <f t="shared" si="12"/>
        <v>870</v>
      </c>
      <c r="O35">
        <f t="shared" si="12"/>
        <v>970</v>
      </c>
      <c r="P35">
        <f t="shared" si="12"/>
        <v>990</v>
      </c>
    </row>
    <row r="37" spans="2:16" x14ac:dyDescent="0.35">
      <c r="C37" t="s">
        <v>33</v>
      </c>
      <c r="F37" s="2">
        <f>(F35)/F32</f>
        <v>0</v>
      </c>
      <c r="G37" s="2">
        <f>(G35)/G32</f>
        <v>0</v>
      </c>
      <c r="H37" s="2">
        <f t="shared" ref="H37:O37" si="13">(H35)/H32</f>
        <v>1.4285714285714286E-3</v>
      </c>
      <c r="I37" s="2">
        <f t="shared" si="13"/>
        <v>1.7647058823529412E-3</v>
      </c>
      <c r="J37" s="2">
        <f t="shared" si="13"/>
        <v>1.8918918918918919E-3</v>
      </c>
      <c r="K37" s="2">
        <f t="shared" si="13"/>
        <v>2.5373134328358208E-3</v>
      </c>
      <c r="L37" s="2">
        <f t="shared" si="13"/>
        <v>4.2528735632183911E-3</v>
      </c>
      <c r="M37" s="2">
        <f t="shared" si="13"/>
        <v>6.9072164948453607E-3</v>
      </c>
      <c r="N37" s="2">
        <f t="shared" si="13"/>
        <v>8.7878787878787872E-3</v>
      </c>
      <c r="O37" s="2">
        <f t="shared" si="13"/>
        <v>9.7000000000000003E-3</v>
      </c>
      <c r="P37" s="2">
        <f>(P35)/P32</f>
        <v>9.9000000000000008E-3</v>
      </c>
    </row>
    <row r="40" spans="2:16" x14ac:dyDescent="0.35">
      <c r="B40" t="s">
        <v>21</v>
      </c>
    </row>
    <row r="41" spans="2:16" x14ac:dyDescent="0.35">
      <c r="C41" t="s">
        <v>9</v>
      </c>
      <c r="F41">
        <f t="shared" ref="F41:P41" si="14">$S$9-F32</f>
        <v>109000</v>
      </c>
      <c r="G41">
        <f t="shared" si="14"/>
        <v>107000</v>
      </c>
      <c r="H41">
        <f t="shared" si="14"/>
        <v>103000</v>
      </c>
      <c r="I41">
        <f t="shared" si="14"/>
        <v>93000</v>
      </c>
      <c r="J41">
        <f t="shared" si="14"/>
        <v>73000</v>
      </c>
      <c r="K41">
        <f t="shared" si="14"/>
        <v>43000</v>
      </c>
      <c r="L41">
        <f t="shared" si="14"/>
        <v>23000</v>
      </c>
      <c r="M41">
        <f t="shared" si="14"/>
        <v>13000</v>
      </c>
      <c r="N41">
        <f t="shared" si="14"/>
        <v>11000</v>
      </c>
      <c r="O41">
        <f t="shared" si="14"/>
        <v>10000</v>
      </c>
      <c r="P41">
        <f t="shared" si="14"/>
        <v>10000</v>
      </c>
    </row>
    <row r="42" spans="2:16" x14ac:dyDescent="0.35">
      <c r="C42" t="s">
        <v>43</v>
      </c>
      <c r="F42">
        <f t="shared" ref="F42" si="15">F41*weekly_rate</f>
        <v>1090</v>
      </c>
      <c r="G42">
        <f t="shared" ref="G42" si="16">G41*weekly_rate</f>
        <v>1070</v>
      </c>
      <c r="H42">
        <f t="shared" ref="H42" si="17">H41*weekly_rate</f>
        <v>1030</v>
      </c>
      <c r="I42">
        <f t="shared" ref="I42" si="18">I41*weekly_rate</f>
        <v>930</v>
      </c>
      <c r="J42">
        <f t="shared" ref="J42" si="19">J41*weekly_rate</f>
        <v>730</v>
      </c>
      <c r="K42">
        <f t="shared" ref="K42" si="20">K41*weekly_rate</f>
        <v>430</v>
      </c>
      <c r="L42">
        <f t="shared" ref="L42" si="21">L41*weekly_rate</f>
        <v>230</v>
      </c>
      <c r="M42">
        <f t="shared" ref="M42" si="22">M41*weekly_rate</f>
        <v>130</v>
      </c>
      <c r="N42">
        <f t="shared" ref="N42" si="23">N41*weekly_rate</f>
        <v>110</v>
      </c>
      <c r="O42">
        <f t="shared" ref="O42" si="24">O41*weekly_rate</f>
        <v>100</v>
      </c>
      <c r="P42">
        <f t="shared" ref="P42" si="25">P41*weekly_rate</f>
        <v>100</v>
      </c>
    </row>
    <row r="44" spans="2:16" x14ac:dyDescent="0.35">
      <c r="C44" t="s">
        <v>22</v>
      </c>
      <c r="F44" s="2">
        <f t="shared" ref="F44:P44" si="26">F42/F41</f>
        <v>0.01</v>
      </c>
      <c r="G44" s="2">
        <f t="shared" si="26"/>
        <v>0.01</v>
      </c>
      <c r="H44" s="2">
        <f t="shared" si="26"/>
        <v>0.01</v>
      </c>
      <c r="I44" s="2">
        <f t="shared" si="26"/>
        <v>0.01</v>
      </c>
      <c r="J44" s="2">
        <f t="shared" si="26"/>
        <v>0.01</v>
      </c>
      <c r="K44" s="2">
        <f t="shared" si="26"/>
        <v>0.01</v>
      </c>
      <c r="L44" s="2">
        <f t="shared" si="26"/>
        <v>0.01</v>
      </c>
      <c r="M44" s="2">
        <f t="shared" si="26"/>
        <v>0.01</v>
      </c>
      <c r="N44" s="2">
        <f t="shared" si="26"/>
        <v>0.01</v>
      </c>
      <c r="O44" s="2">
        <f t="shared" si="26"/>
        <v>0.01</v>
      </c>
      <c r="P44" s="2">
        <f t="shared" si="26"/>
        <v>0.01</v>
      </c>
    </row>
    <row r="46" spans="2:16" x14ac:dyDescent="0.35">
      <c r="C46" t="s">
        <v>31</v>
      </c>
      <c r="F46" s="3">
        <f t="shared" ref="F46:P46" si="27">(1-F37/F44)</f>
        <v>1</v>
      </c>
      <c r="G46" s="3">
        <f t="shared" si="27"/>
        <v>1</v>
      </c>
      <c r="H46" s="12">
        <f t="shared" si="27"/>
        <v>0.85714285714285721</v>
      </c>
      <c r="I46" s="12">
        <f t="shared" si="27"/>
        <v>0.82352941176470584</v>
      </c>
      <c r="J46" s="12">
        <f t="shared" si="27"/>
        <v>0.81081081081081086</v>
      </c>
      <c r="K46" s="12">
        <f t="shared" si="27"/>
        <v>0.74626865671641784</v>
      </c>
      <c r="L46" s="12">
        <f t="shared" si="27"/>
        <v>0.57471264367816088</v>
      </c>
      <c r="M46" s="12">
        <f t="shared" si="27"/>
        <v>0.30927835051546393</v>
      </c>
      <c r="N46" s="12">
        <f t="shared" si="27"/>
        <v>0.12121212121212133</v>
      </c>
      <c r="O46" s="12">
        <f t="shared" si="27"/>
        <v>3.0000000000000027E-2</v>
      </c>
      <c r="P46" s="12">
        <f t="shared" si="27"/>
        <v>9.9999999999998979E-3</v>
      </c>
    </row>
    <row r="49" spans="2:19" ht="18.5" x14ac:dyDescent="0.45">
      <c r="B49" s="4" t="s">
        <v>40</v>
      </c>
      <c r="D49" s="5"/>
      <c r="E49" s="1"/>
    </row>
    <row r="51" spans="2:19" x14ac:dyDescent="0.35">
      <c r="F51" t="s">
        <v>0</v>
      </c>
      <c r="G51" t="s">
        <v>1</v>
      </c>
      <c r="H51" t="s">
        <v>2</v>
      </c>
      <c r="I51" t="s">
        <v>3</v>
      </c>
      <c r="J51" t="s">
        <v>4</v>
      </c>
      <c r="K51" t="s">
        <v>5</v>
      </c>
      <c r="L51" t="s">
        <v>11</v>
      </c>
      <c r="M51" t="s">
        <v>12</v>
      </c>
      <c r="N51" t="s">
        <v>13</v>
      </c>
      <c r="O51" t="s">
        <v>14</v>
      </c>
      <c r="P51" t="s">
        <v>17</v>
      </c>
    </row>
    <row r="52" spans="2:19" x14ac:dyDescent="0.35">
      <c r="B52" t="s">
        <v>20</v>
      </c>
      <c r="Q52" t="s">
        <v>15</v>
      </c>
      <c r="S52" t="s">
        <v>16</v>
      </c>
    </row>
    <row r="53" spans="2:19" x14ac:dyDescent="0.35">
      <c r="C53" t="s">
        <v>8</v>
      </c>
      <c r="F53">
        <v>1000</v>
      </c>
      <c r="G53">
        <v>2000</v>
      </c>
      <c r="H53">
        <v>4000</v>
      </c>
      <c r="I53">
        <v>10000</v>
      </c>
      <c r="J53">
        <v>20000</v>
      </c>
      <c r="K53">
        <v>30000</v>
      </c>
      <c r="L53">
        <v>20000</v>
      </c>
      <c r="M53">
        <v>10000</v>
      </c>
      <c r="N53">
        <v>2000</v>
      </c>
      <c r="O53">
        <v>1000</v>
      </c>
      <c r="P53">
        <v>0</v>
      </c>
      <c r="Q53">
        <f>SUM(F53:P53)</f>
        <v>100000</v>
      </c>
      <c r="S53">
        <v>110000</v>
      </c>
    </row>
    <row r="54" spans="2:19" x14ac:dyDescent="0.35">
      <c r="C54" t="s">
        <v>23</v>
      </c>
      <c r="F54">
        <f>F53</f>
        <v>1000</v>
      </c>
      <c r="G54">
        <f t="shared" ref="G54:P54" si="28">F54+G53</f>
        <v>3000</v>
      </c>
      <c r="H54">
        <f t="shared" si="28"/>
        <v>7000</v>
      </c>
      <c r="I54">
        <f t="shared" si="28"/>
        <v>17000</v>
      </c>
      <c r="J54">
        <f t="shared" si="28"/>
        <v>37000</v>
      </c>
      <c r="K54">
        <f t="shared" si="28"/>
        <v>67000</v>
      </c>
      <c r="L54">
        <f t="shared" si="28"/>
        <v>87000</v>
      </c>
      <c r="M54">
        <f t="shared" si="28"/>
        <v>97000</v>
      </c>
      <c r="N54">
        <f t="shared" si="28"/>
        <v>99000</v>
      </c>
      <c r="O54">
        <f t="shared" si="28"/>
        <v>100000</v>
      </c>
      <c r="P54">
        <f t="shared" si="28"/>
        <v>100000</v>
      </c>
    </row>
    <row r="55" spans="2:19" x14ac:dyDescent="0.35">
      <c r="C55" t="s">
        <v>28</v>
      </c>
      <c r="F55">
        <v>0</v>
      </c>
      <c r="G55">
        <v>0</v>
      </c>
      <c r="H55">
        <v>0</v>
      </c>
      <c r="I55">
        <f>F54</f>
        <v>1000</v>
      </c>
      <c r="J55">
        <f t="shared" ref="J55:P55" si="29">G54</f>
        <v>3000</v>
      </c>
      <c r="K55">
        <f t="shared" si="29"/>
        <v>7000</v>
      </c>
      <c r="L55">
        <f t="shared" si="29"/>
        <v>17000</v>
      </c>
      <c r="M55">
        <f t="shared" si="29"/>
        <v>37000</v>
      </c>
      <c r="N55">
        <f t="shared" si="29"/>
        <v>67000</v>
      </c>
      <c r="O55">
        <f t="shared" si="29"/>
        <v>87000</v>
      </c>
      <c r="P55">
        <f t="shared" si="29"/>
        <v>97000</v>
      </c>
    </row>
    <row r="56" spans="2:19" x14ac:dyDescent="0.35">
      <c r="C56" t="s">
        <v>6</v>
      </c>
      <c r="F56">
        <f t="shared" ref="F56:P56" si="30">F53*weekly_rate</f>
        <v>10</v>
      </c>
      <c r="G56">
        <f t="shared" si="30"/>
        <v>20</v>
      </c>
      <c r="H56">
        <f t="shared" si="30"/>
        <v>40</v>
      </c>
      <c r="I56">
        <f t="shared" si="30"/>
        <v>100</v>
      </c>
      <c r="J56">
        <f t="shared" si="30"/>
        <v>200</v>
      </c>
      <c r="K56">
        <f t="shared" si="30"/>
        <v>300</v>
      </c>
      <c r="L56">
        <f t="shared" si="30"/>
        <v>200</v>
      </c>
      <c r="M56">
        <f t="shared" si="30"/>
        <v>100</v>
      </c>
      <c r="N56">
        <f t="shared" si="30"/>
        <v>20</v>
      </c>
      <c r="O56">
        <f t="shared" si="30"/>
        <v>10</v>
      </c>
      <c r="P56">
        <f t="shared" si="30"/>
        <v>0</v>
      </c>
    </row>
    <row r="57" spans="2:19" x14ac:dyDescent="0.35">
      <c r="C57" t="s">
        <v>29</v>
      </c>
      <c r="F57">
        <f t="shared" ref="F57:P57" si="31">F55*weekly_rate</f>
        <v>0</v>
      </c>
      <c r="G57">
        <f t="shared" si="31"/>
        <v>0</v>
      </c>
      <c r="H57">
        <f t="shared" si="31"/>
        <v>0</v>
      </c>
      <c r="I57">
        <f t="shared" si="31"/>
        <v>10</v>
      </c>
      <c r="J57">
        <f t="shared" si="31"/>
        <v>30</v>
      </c>
      <c r="K57">
        <f t="shared" si="31"/>
        <v>70</v>
      </c>
      <c r="L57">
        <f t="shared" si="31"/>
        <v>170</v>
      </c>
      <c r="M57">
        <f t="shared" si="31"/>
        <v>370</v>
      </c>
      <c r="N57">
        <f t="shared" si="31"/>
        <v>670</v>
      </c>
      <c r="O57">
        <f t="shared" si="31"/>
        <v>870</v>
      </c>
      <c r="P57">
        <f t="shared" si="31"/>
        <v>970</v>
      </c>
    </row>
    <row r="59" spans="2:19" x14ac:dyDescent="0.35">
      <c r="C59" t="s">
        <v>35</v>
      </c>
      <c r="F59" s="2">
        <f>(F57)/F54</f>
        <v>0</v>
      </c>
      <c r="G59" s="2">
        <f>(G57)/G54</f>
        <v>0</v>
      </c>
      <c r="H59" s="2">
        <f t="shared" ref="H59:P59" si="32">(H57)/H54</f>
        <v>0</v>
      </c>
      <c r="I59" s="2">
        <f t="shared" si="32"/>
        <v>5.8823529411764701E-4</v>
      </c>
      <c r="J59" s="2">
        <f t="shared" si="32"/>
        <v>8.1081081081081077E-4</v>
      </c>
      <c r="K59" s="2">
        <f t="shared" si="32"/>
        <v>1.044776119402985E-3</v>
      </c>
      <c r="L59" s="2">
        <f t="shared" si="32"/>
        <v>1.954022988505747E-3</v>
      </c>
      <c r="M59" s="2">
        <f t="shared" si="32"/>
        <v>3.8144329896907217E-3</v>
      </c>
      <c r="N59" s="2">
        <f t="shared" si="32"/>
        <v>6.7676767676767679E-3</v>
      </c>
      <c r="O59" s="2">
        <f t="shared" si="32"/>
        <v>8.6999999999999994E-3</v>
      </c>
      <c r="P59" s="2">
        <f t="shared" si="32"/>
        <v>9.7000000000000003E-3</v>
      </c>
    </row>
    <row r="62" spans="2:19" x14ac:dyDescent="0.35">
      <c r="B62" t="s">
        <v>21</v>
      </c>
    </row>
    <row r="63" spans="2:19" x14ac:dyDescent="0.35">
      <c r="C63" t="s">
        <v>9</v>
      </c>
      <c r="F63">
        <f t="shared" ref="F63:P63" si="33">$S$9-F54</f>
        <v>109000</v>
      </c>
      <c r="G63">
        <f t="shared" si="33"/>
        <v>107000</v>
      </c>
      <c r="H63">
        <f t="shared" si="33"/>
        <v>103000</v>
      </c>
      <c r="I63">
        <f t="shared" si="33"/>
        <v>93000</v>
      </c>
      <c r="J63">
        <f t="shared" si="33"/>
        <v>73000</v>
      </c>
      <c r="K63">
        <f t="shared" si="33"/>
        <v>43000</v>
      </c>
      <c r="L63">
        <f t="shared" si="33"/>
        <v>23000</v>
      </c>
      <c r="M63">
        <f t="shared" si="33"/>
        <v>13000</v>
      </c>
      <c r="N63">
        <f t="shared" si="33"/>
        <v>11000</v>
      </c>
      <c r="O63">
        <f t="shared" si="33"/>
        <v>10000</v>
      </c>
      <c r="P63">
        <f t="shared" si="33"/>
        <v>10000</v>
      </c>
    </row>
    <row r="64" spans="2:19" x14ac:dyDescent="0.35">
      <c r="C64" t="s">
        <v>10</v>
      </c>
      <c r="F64">
        <f t="shared" ref="F64" si="34">F63*weekly_rate</f>
        <v>1090</v>
      </c>
      <c r="G64">
        <f t="shared" ref="G64" si="35">G63*weekly_rate</f>
        <v>1070</v>
      </c>
      <c r="H64">
        <f t="shared" ref="H64" si="36">H63*weekly_rate</f>
        <v>1030</v>
      </c>
      <c r="I64">
        <f t="shared" ref="I64" si="37">I63*weekly_rate</f>
        <v>930</v>
      </c>
      <c r="J64">
        <f t="shared" ref="J64" si="38">J63*weekly_rate</f>
        <v>730</v>
      </c>
      <c r="K64">
        <f t="shared" ref="K64" si="39">K63*weekly_rate</f>
        <v>430</v>
      </c>
      <c r="L64">
        <f t="shared" ref="L64" si="40">L63*weekly_rate</f>
        <v>230</v>
      </c>
      <c r="M64">
        <f t="shared" ref="M64" si="41">M63*weekly_rate</f>
        <v>130</v>
      </c>
      <c r="N64">
        <f t="shared" ref="N64" si="42">N63*weekly_rate</f>
        <v>110</v>
      </c>
      <c r="O64">
        <f t="shared" ref="O64" si="43">O63*weekly_rate</f>
        <v>100</v>
      </c>
      <c r="P64">
        <f t="shared" ref="P64" si="44">P63*weekly_rate</f>
        <v>100</v>
      </c>
    </row>
    <row r="66" spans="3:16" x14ac:dyDescent="0.35">
      <c r="C66" t="s">
        <v>22</v>
      </c>
      <c r="F66" s="2">
        <f t="shared" ref="F66:P66" si="45">F64/F63</f>
        <v>0.01</v>
      </c>
      <c r="G66" s="2">
        <f t="shared" si="45"/>
        <v>0.01</v>
      </c>
      <c r="H66" s="2">
        <f t="shared" si="45"/>
        <v>0.01</v>
      </c>
      <c r="I66" s="2">
        <f t="shared" si="45"/>
        <v>0.01</v>
      </c>
      <c r="J66" s="2">
        <f t="shared" si="45"/>
        <v>0.01</v>
      </c>
      <c r="K66" s="2">
        <f t="shared" si="45"/>
        <v>0.01</v>
      </c>
      <c r="L66" s="2">
        <f t="shared" si="45"/>
        <v>0.01</v>
      </c>
      <c r="M66" s="2">
        <f t="shared" si="45"/>
        <v>0.01</v>
      </c>
      <c r="N66" s="2">
        <f t="shared" si="45"/>
        <v>0.01</v>
      </c>
      <c r="O66" s="2">
        <f t="shared" si="45"/>
        <v>0.01</v>
      </c>
      <c r="P66" s="2">
        <f t="shared" si="45"/>
        <v>0.01</v>
      </c>
    </row>
    <row r="68" spans="3:16" x14ac:dyDescent="0.35">
      <c r="C68" t="s">
        <v>32</v>
      </c>
      <c r="F68" s="3">
        <f t="shared" ref="F68:P68" si="46">(1-F59/F66)</f>
        <v>1</v>
      </c>
      <c r="G68" s="3">
        <f t="shared" si="46"/>
        <v>1</v>
      </c>
      <c r="H68" s="3">
        <f t="shared" si="46"/>
        <v>1</v>
      </c>
      <c r="I68" s="12">
        <f t="shared" si="46"/>
        <v>0.94117647058823528</v>
      </c>
      <c r="J68" s="12">
        <f t="shared" si="46"/>
        <v>0.91891891891891897</v>
      </c>
      <c r="K68" s="12">
        <f t="shared" si="46"/>
        <v>0.89552238805970152</v>
      </c>
      <c r="L68" s="12">
        <f t="shared" si="46"/>
        <v>0.8045977011494253</v>
      </c>
      <c r="M68" s="12">
        <f t="shared" si="46"/>
        <v>0.61855670103092786</v>
      </c>
      <c r="N68" s="12">
        <f t="shared" si="46"/>
        <v>0.3232323232323232</v>
      </c>
      <c r="O68" s="12">
        <f t="shared" si="46"/>
        <v>0.13000000000000012</v>
      </c>
      <c r="P68" s="12">
        <f t="shared" si="46"/>
        <v>3.0000000000000027E-2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3F33-DAA5-4900-BEB7-90C64664CEA8}">
  <dimension ref="B1:S71"/>
  <sheetViews>
    <sheetView tabSelected="1" workbookViewId="0">
      <selection activeCell="I4" sqref="I4"/>
    </sheetView>
  </sheetViews>
  <sheetFormatPr defaultRowHeight="14.5" x14ac:dyDescent="0.35"/>
  <cols>
    <col min="1" max="1" width="1.90625" customWidth="1"/>
  </cols>
  <sheetData>
    <row r="1" spans="2:19" ht="18.5" x14ac:dyDescent="0.45">
      <c r="B1" s="4" t="s">
        <v>37</v>
      </c>
      <c r="C1" s="4"/>
      <c r="D1" s="4"/>
      <c r="E1" s="4"/>
      <c r="F1" s="4"/>
      <c r="G1" s="4"/>
      <c r="H1" s="4"/>
      <c r="I1" s="4"/>
      <c r="J1" s="4"/>
      <c r="K1" s="4"/>
    </row>
    <row r="2" spans="2:19" ht="18.5" x14ac:dyDescent="0.45">
      <c r="B2" s="4" t="s">
        <v>18</v>
      </c>
      <c r="C2" s="4"/>
      <c r="D2" s="4"/>
      <c r="E2" s="4"/>
      <c r="F2" s="4"/>
      <c r="G2" s="4"/>
      <c r="H2" s="4"/>
      <c r="I2" s="4"/>
      <c r="J2" s="4"/>
      <c r="K2" s="4"/>
    </row>
    <row r="3" spans="2:19" s="6" customFormat="1" x14ac:dyDescent="0.35">
      <c r="C3" s="6" t="s">
        <v>19</v>
      </c>
    </row>
    <row r="4" spans="2:19" s="6" customFormat="1" x14ac:dyDescent="0.35">
      <c r="C4" s="6" t="s">
        <v>7</v>
      </c>
      <c r="D4" s="9">
        <v>0.01</v>
      </c>
      <c r="E4" s="10"/>
      <c r="F4" s="6" t="s">
        <v>36</v>
      </c>
      <c r="I4" s="11">
        <v>1.2500000000000001E-2</v>
      </c>
    </row>
    <row r="5" spans="2:19" x14ac:dyDescent="0.35">
      <c r="D5" s="5"/>
      <c r="E5" s="1"/>
      <c r="I5" s="2"/>
    </row>
    <row r="6" spans="2:19" x14ac:dyDescent="0.35">
      <c r="D6" s="5"/>
      <c r="E6" s="1"/>
      <c r="I6" s="2"/>
    </row>
    <row r="7" spans="2:19" ht="18.5" x14ac:dyDescent="0.45">
      <c r="B7" s="4" t="s">
        <v>41</v>
      </c>
      <c r="C7" s="4"/>
      <c r="D7" s="4"/>
      <c r="E7" s="4"/>
      <c r="F7" s="4"/>
      <c r="G7" s="4"/>
      <c r="H7" s="4"/>
      <c r="I7" s="4"/>
    </row>
    <row r="8" spans="2:19" x14ac:dyDescent="0.35">
      <c r="F8" s="1"/>
    </row>
    <row r="9" spans="2:19" x14ac:dyDescent="0.35">
      <c r="F9" t="s">
        <v>0</v>
      </c>
      <c r="G9" t="s">
        <v>1</v>
      </c>
      <c r="H9" t="s">
        <v>2</v>
      </c>
      <c r="I9" t="s">
        <v>3</v>
      </c>
      <c r="J9" t="s">
        <v>4</v>
      </c>
      <c r="K9" t="s">
        <v>5</v>
      </c>
      <c r="L9" t="s">
        <v>11</v>
      </c>
      <c r="M9" t="s">
        <v>12</v>
      </c>
      <c r="N9" t="s">
        <v>13</v>
      </c>
      <c r="O9" t="s">
        <v>14</v>
      </c>
      <c r="P9" t="s">
        <v>17</v>
      </c>
    </row>
    <row r="10" spans="2:19" x14ac:dyDescent="0.35">
      <c r="B10" t="s">
        <v>20</v>
      </c>
      <c r="Q10" t="s">
        <v>15</v>
      </c>
      <c r="S10" t="s">
        <v>16</v>
      </c>
    </row>
    <row r="11" spans="2:19" x14ac:dyDescent="0.35">
      <c r="C11" t="s">
        <v>8</v>
      </c>
      <c r="F11">
        <v>1000</v>
      </c>
      <c r="G11">
        <v>2000</v>
      </c>
      <c r="H11">
        <v>4000</v>
      </c>
      <c r="I11">
        <v>10000</v>
      </c>
      <c r="J11">
        <v>20000</v>
      </c>
      <c r="K11">
        <v>30000</v>
      </c>
      <c r="L11">
        <v>20000</v>
      </c>
      <c r="M11">
        <v>10000</v>
      </c>
      <c r="N11">
        <v>2000</v>
      </c>
      <c r="O11">
        <v>1000</v>
      </c>
      <c r="P11">
        <v>0</v>
      </c>
      <c r="Q11">
        <f>SUM(F11:P11)</f>
        <v>100000</v>
      </c>
      <c r="S11">
        <v>110000</v>
      </c>
    </row>
    <row r="12" spans="2:19" x14ac:dyDescent="0.35">
      <c r="C12" t="s">
        <v>23</v>
      </c>
      <c r="F12">
        <f>F11</f>
        <v>1000</v>
      </c>
      <c r="G12">
        <f t="shared" ref="G12:P12" si="0">F12+G11</f>
        <v>3000</v>
      </c>
      <c r="H12">
        <f t="shared" si="0"/>
        <v>7000</v>
      </c>
      <c r="I12">
        <f t="shared" si="0"/>
        <v>17000</v>
      </c>
      <c r="J12">
        <f t="shared" si="0"/>
        <v>37000</v>
      </c>
      <c r="K12">
        <f t="shared" si="0"/>
        <v>67000</v>
      </c>
      <c r="L12">
        <f t="shared" si="0"/>
        <v>87000</v>
      </c>
      <c r="M12">
        <f t="shared" si="0"/>
        <v>97000</v>
      </c>
      <c r="N12">
        <f t="shared" si="0"/>
        <v>99000</v>
      </c>
      <c r="O12">
        <f t="shared" si="0"/>
        <v>100000</v>
      </c>
      <c r="P12">
        <f t="shared" si="0"/>
        <v>100000</v>
      </c>
    </row>
    <row r="13" spans="2:19" x14ac:dyDescent="0.35">
      <c r="C13" t="s">
        <v>24</v>
      </c>
      <c r="F13">
        <v>0</v>
      </c>
      <c r="G13">
        <f t="shared" ref="G13:P13" si="1">F11+F13</f>
        <v>1000</v>
      </c>
      <c r="H13">
        <f t="shared" si="1"/>
        <v>3000</v>
      </c>
      <c r="I13">
        <f t="shared" si="1"/>
        <v>7000</v>
      </c>
      <c r="J13">
        <f t="shared" si="1"/>
        <v>17000</v>
      </c>
      <c r="K13">
        <f t="shared" si="1"/>
        <v>37000</v>
      </c>
      <c r="L13">
        <f t="shared" si="1"/>
        <v>67000</v>
      </c>
      <c r="M13">
        <f t="shared" si="1"/>
        <v>87000</v>
      </c>
      <c r="N13">
        <f t="shared" si="1"/>
        <v>97000</v>
      </c>
      <c r="O13">
        <f t="shared" si="1"/>
        <v>99000</v>
      </c>
      <c r="P13">
        <f t="shared" si="1"/>
        <v>100000</v>
      </c>
    </row>
    <row r="14" spans="2:19" x14ac:dyDescent="0.35">
      <c r="C14" t="s">
        <v>6</v>
      </c>
      <c r="F14">
        <f t="shared" ref="F14:P14" si="2">F11*vaxxed_infection_rate</f>
        <v>12.5</v>
      </c>
      <c r="G14">
        <f t="shared" si="2"/>
        <v>25</v>
      </c>
      <c r="H14">
        <f t="shared" si="2"/>
        <v>50</v>
      </c>
      <c r="I14">
        <f t="shared" si="2"/>
        <v>125</v>
      </c>
      <c r="J14">
        <f t="shared" si="2"/>
        <v>250</v>
      </c>
      <c r="K14">
        <f t="shared" si="2"/>
        <v>375</v>
      </c>
      <c r="L14">
        <f t="shared" si="2"/>
        <v>250</v>
      </c>
      <c r="M14">
        <f t="shared" si="2"/>
        <v>125</v>
      </c>
      <c r="N14">
        <f t="shared" si="2"/>
        <v>25</v>
      </c>
      <c r="O14">
        <f t="shared" si="2"/>
        <v>12.5</v>
      </c>
      <c r="P14">
        <f t="shared" si="2"/>
        <v>0</v>
      </c>
    </row>
    <row r="15" spans="2:19" x14ac:dyDescent="0.35">
      <c r="C15" t="s">
        <v>25</v>
      </c>
      <c r="F15">
        <f t="shared" ref="F15:P15" si="3">F13*vaxxed_infection_rate</f>
        <v>0</v>
      </c>
      <c r="G15">
        <f t="shared" si="3"/>
        <v>12.5</v>
      </c>
      <c r="H15">
        <f t="shared" si="3"/>
        <v>37.5</v>
      </c>
      <c r="I15">
        <f t="shared" si="3"/>
        <v>87.5</v>
      </c>
      <c r="J15">
        <f t="shared" si="3"/>
        <v>212.5</v>
      </c>
      <c r="K15">
        <f t="shared" si="3"/>
        <v>462.5</v>
      </c>
      <c r="L15">
        <f t="shared" si="3"/>
        <v>837.5</v>
      </c>
      <c r="M15">
        <f t="shared" si="3"/>
        <v>1087.5</v>
      </c>
      <c r="N15">
        <f t="shared" si="3"/>
        <v>1212.5</v>
      </c>
      <c r="O15">
        <f t="shared" si="3"/>
        <v>1237.5</v>
      </c>
      <c r="P15">
        <f t="shared" si="3"/>
        <v>1250</v>
      </c>
    </row>
    <row r="17" spans="2:19" x14ac:dyDescent="0.35">
      <c r="C17" t="s">
        <v>34</v>
      </c>
      <c r="F17" s="2">
        <f>(F15)/F12</f>
        <v>0</v>
      </c>
      <c r="G17" s="2">
        <f>(G15)/G12</f>
        <v>4.1666666666666666E-3</v>
      </c>
      <c r="H17" s="2">
        <f t="shared" ref="H17:P17" si="4">(H15)/H12</f>
        <v>5.3571428571428572E-3</v>
      </c>
      <c r="I17" s="2">
        <f t="shared" si="4"/>
        <v>5.1470588235294117E-3</v>
      </c>
      <c r="J17" s="2">
        <f t="shared" si="4"/>
        <v>5.7432432432432436E-3</v>
      </c>
      <c r="K17" s="2">
        <f t="shared" si="4"/>
        <v>6.9029850746268658E-3</v>
      </c>
      <c r="L17" s="2">
        <f t="shared" si="4"/>
        <v>9.6264367816091961E-3</v>
      </c>
      <c r="M17" s="2">
        <f t="shared" si="4"/>
        <v>1.1211340206185567E-2</v>
      </c>
      <c r="N17" s="2">
        <f t="shared" si="4"/>
        <v>1.2247474747474748E-2</v>
      </c>
      <c r="O17" s="2">
        <f t="shared" si="4"/>
        <v>1.2375000000000001E-2</v>
      </c>
      <c r="P17" s="2">
        <f t="shared" si="4"/>
        <v>1.2500000000000001E-2</v>
      </c>
    </row>
    <row r="20" spans="2:19" x14ac:dyDescent="0.35">
      <c r="B20" t="s">
        <v>21</v>
      </c>
    </row>
    <row r="21" spans="2:19" x14ac:dyDescent="0.35">
      <c r="C21" t="s">
        <v>9</v>
      </c>
      <c r="F21">
        <f t="shared" ref="F21:P21" si="5">$S$11-F12</f>
        <v>109000</v>
      </c>
      <c r="G21">
        <f t="shared" si="5"/>
        <v>107000</v>
      </c>
      <c r="H21">
        <f t="shared" si="5"/>
        <v>103000</v>
      </c>
      <c r="I21">
        <f t="shared" si="5"/>
        <v>93000</v>
      </c>
      <c r="J21">
        <f t="shared" si="5"/>
        <v>73000</v>
      </c>
      <c r="K21">
        <f t="shared" si="5"/>
        <v>43000</v>
      </c>
      <c r="L21">
        <f t="shared" si="5"/>
        <v>23000</v>
      </c>
      <c r="M21">
        <f t="shared" si="5"/>
        <v>13000</v>
      </c>
      <c r="N21">
        <f t="shared" si="5"/>
        <v>11000</v>
      </c>
      <c r="O21">
        <f t="shared" si="5"/>
        <v>10000</v>
      </c>
      <c r="P21">
        <f t="shared" si="5"/>
        <v>10000</v>
      </c>
    </row>
    <row r="22" spans="2:19" x14ac:dyDescent="0.35">
      <c r="C22" t="s">
        <v>10</v>
      </c>
      <c r="F22">
        <f t="shared" ref="F22:P22" si="6">F21*infection_rate</f>
        <v>1090</v>
      </c>
      <c r="G22">
        <f t="shared" si="6"/>
        <v>1070</v>
      </c>
      <c r="H22">
        <f t="shared" si="6"/>
        <v>1030</v>
      </c>
      <c r="I22">
        <f t="shared" si="6"/>
        <v>930</v>
      </c>
      <c r="J22">
        <f t="shared" si="6"/>
        <v>730</v>
      </c>
      <c r="K22">
        <f t="shared" si="6"/>
        <v>430</v>
      </c>
      <c r="L22">
        <f t="shared" si="6"/>
        <v>230</v>
      </c>
      <c r="M22">
        <f t="shared" si="6"/>
        <v>130</v>
      </c>
      <c r="N22">
        <f t="shared" si="6"/>
        <v>110</v>
      </c>
      <c r="O22">
        <f t="shared" si="6"/>
        <v>100</v>
      </c>
      <c r="P22">
        <f t="shared" si="6"/>
        <v>100</v>
      </c>
    </row>
    <row r="24" spans="2:19" x14ac:dyDescent="0.35">
      <c r="C24" t="s">
        <v>22</v>
      </c>
      <c r="F24" s="2">
        <f t="shared" ref="F24:P24" si="7">F22/F21</f>
        <v>0.01</v>
      </c>
      <c r="G24" s="2">
        <f t="shared" si="7"/>
        <v>0.01</v>
      </c>
      <c r="H24" s="2">
        <f t="shared" si="7"/>
        <v>0.01</v>
      </c>
      <c r="I24" s="2">
        <f t="shared" si="7"/>
        <v>0.01</v>
      </c>
      <c r="J24" s="2">
        <f t="shared" si="7"/>
        <v>0.01</v>
      </c>
      <c r="K24" s="2">
        <f t="shared" si="7"/>
        <v>0.01</v>
      </c>
      <c r="L24" s="2">
        <f t="shared" si="7"/>
        <v>0.01</v>
      </c>
      <c r="M24" s="2">
        <f t="shared" si="7"/>
        <v>0.01</v>
      </c>
      <c r="N24" s="2">
        <f t="shared" si="7"/>
        <v>0.01</v>
      </c>
      <c r="O24" s="2">
        <f t="shared" si="7"/>
        <v>0.01</v>
      </c>
      <c r="P24" s="2">
        <f t="shared" si="7"/>
        <v>0.01</v>
      </c>
    </row>
    <row r="26" spans="2:19" x14ac:dyDescent="0.35">
      <c r="C26" t="s">
        <v>30</v>
      </c>
      <c r="F26" s="3">
        <f t="shared" ref="F26:P26" si="8">(1-F17/F24)</f>
        <v>1</v>
      </c>
      <c r="G26" s="12">
        <f t="shared" si="8"/>
        <v>0.58333333333333337</v>
      </c>
      <c r="H26" s="12">
        <f t="shared" si="8"/>
        <v>0.4642857142857143</v>
      </c>
      <c r="I26" s="12">
        <f t="shared" si="8"/>
        <v>0.48529411764705888</v>
      </c>
      <c r="J26" s="12">
        <f t="shared" si="8"/>
        <v>0.42567567567567566</v>
      </c>
      <c r="K26" s="12">
        <f t="shared" si="8"/>
        <v>0.30970149253731338</v>
      </c>
      <c r="L26" s="12">
        <f t="shared" si="8"/>
        <v>3.7356321839080442E-2</v>
      </c>
      <c r="M26" s="12">
        <f t="shared" si="8"/>
        <v>-0.12113402061855671</v>
      </c>
      <c r="N26" s="12">
        <f t="shared" si="8"/>
        <v>-0.2247474747474747</v>
      </c>
      <c r="O26" s="12">
        <f t="shared" si="8"/>
        <v>-0.23750000000000004</v>
      </c>
      <c r="P26" s="12">
        <f t="shared" si="8"/>
        <v>-0.25</v>
      </c>
    </row>
    <row r="29" spans="2:19" ht="18.5" x14ac:dyDescent="0.45">
      <c r="B29" s="4" t="s">
        <v>39</v>
      </c>
      <c r="C29" s="4"/>
      <c r="D29" s="4"/>
      <c r="E29" s="4"/>
      <c r="F29" s="4"/>
      <c r="G29" s="4"/>
      <c r="H29" s="4"/>
      <c r="I29" s="4"/>
    </row>
    <row r="31" spans="2:19" x14ac:dyDescent="0.35">
      <c r="F31" t="s">
        <v>0</v>
      </c>
      <c r="G31" t="s">
        <v>1</v>
      </c>
      <c r="H31" t="s">
        <v>2</v>
      </c>
      <c r="I31" t="s">
        <v>3</v>
      </c>
      <c r="J31" t="s">
        <v>4</v>
      </c>
      <c r="K31" t="s">
        <v>5</v>
      </c>
      <c r="L31" t="s">
        <v>11</v>
      </c>
      <c r="M31" t="s">
        <v>12</v>
      </c>
      <c r="N31" t="s">
        <v>13</v>
      </c>
      <c r="O31" t="s">
        <v>14</v>
      </c>
      <c r="P31" t="s">
        <v>17</v>
      </c>
    </row>
    <row r="32" spans="2:19" x14ac:dyDescent="0.35">
      <c r="B32" t="s">
        <v>20</v>
      </c>
      <c r="Q32" t="s">
        <v>15</v>
      </c>
      <c r="S32" t="s">
        <v>16</v>
      </c>
    </row>
    <row r="33" spans="2:19" x14ac:dyDescent="0.35">
      <c r="C33" t="s">
        <v>8</v>
      </c>
      <c r="F33">
        <v>1000</v>
      </c>
      <c r="G33">
        <v>2000</v>
      </c>
      <c r="H33">
        <v>4000</v>
      </c>
      <c r="I33">
        <v>10000</v>
      </c>
      <c r="J33">
        <v>20000</v>
      </c>
      <c r="K33">
        <v>30000</v>
      </c>
      <c r="L33">
        <v>20000</v>
      </c>
      <c r="M33">
        <v>10000</v>
      </c>
      <c r="N33">
        <v>2000</v>
      </c>
      <c r="O33">
        <v>1000</v>
      </c>
      <c r="P33">
        <v>0</v>
      </c>
      <c r="Q33">
        <f>SUM(F33:P33)</f>
        <v>100000</v>
      </c>
      <c r="S33">
        <v>110000</v>
      </c>
    </row>
    <row r="34" spans="2:19" x14ac:dyDescent="0.35">
      <c r="C34" t="s">
        <v>23</v>
      </c>
      <c r="F34">
        <f>F33</f>
        <v>1000</v>
      </c>
      <c r="G34">
        <f t="shared" ref="G34" si="9">F34+G33</f>
        <v>3000</v>
      </c>
      <c r="H34">
        <f t="shared" ref="H34" si="10">G34+H33</f>
        <v>7000</v>
      </c>
      <c r="I34">
        <f t="shared" ref="I34" si="11">H34+I33</f>
        <v>17000</v>
      </c>
      <c r="J34">
        <f t="shared" ref="J34" si="12">I34+J33</f>
        <v>37000</v>
      </c>
      <c r="K34">
        <f t="shared" ref="K34" si="13">J34+K33</f>
        <v>67000</v>
      </c>
      <c r="L34">
        <f t="shared" ref="L34" si="14">K34+L33</f>
        <v>87000</v>
      </c>
      <c r="M34">
        <f t="shared" ref="M34" si="15">L34+M33</f>
        <v>97000</v>
      </c>
      <c r="N34">
        <f t="shared" ref="N34" si="16">M34+N33</f>
        <v>99000</v>
      </c>
      <c r="O34">
        <f t="shared" ref="O34" si="17">N34+O33</f>
        <v>100000</v>
      </c>
      <c r="P34">
        <f t="shared" ref="P34" si="18">O34+P33</f>
        <v>100000</v>
      </c>
    </row>
    <row r="35" spans="2:19" x14ac:dyDescent="0.35">
      <c r="C35" t="s">
        <v>26</v>
      </c>
      <c r="F35">
        <v>0</v>
      </c>
      <c r="G35">
        <v>0</v>
      </c>
      <c r="H35">
        <f>F33+F35</f>
        <v>1000</v>
      </c>
      <c r="I35">
        <f t="shared" ref="I35:P35" si="19">G33+H35</f>
        <v>3000</v>
      </c>
      <c r="J35">
        <f t="shared" si="19"/>
        <v>7000</v>
      </c>
      <c r="K35">
        <f t="shared" si="19"/>
        <v>17000</v>
      </c>
      <c r="L35">
        <f t="shared" si="19"/>
        <v>37000</v>
      </c>
      <c r="M35">
        <f t="shared" si="19"/>
        <v>67000</v>
      </c>
      <c r="N35">
        <f t="shared" si="19"/>
        <v>87000</v>
      </c>
      <c r="O35">
        <f t="shared" si="19"/>
        <v>97000</v>
      </c>
      <c r="P35">
        <f t="shared" si="19"/>
        <v>99000</v>
      </c>
    </row>
    <row r="36" spans="2:19" x14ac:dyDescent="0.35">
      <c r="C36" t="s">
        <v>6</v>
      </c>
      <c r="F36">
        <f t="shared" ref="F36:P36" si="20">F33*vaxxed_infection_rate</f>
        <v>12.5</v>
      </c>
      <c r="G36">
        <f t="shared" si="20"/>
        <v>25</v>
      </c>
      <c r="H36">
        <f t="shared" si="20"/>
        <v>50</v>
      </c>
      <c r="I36">
        <f t="shared" si="20"/>
        <v>125</v>
      </c>
      <c r="J36">
        <f t="shared" si="20"/>
        <v>250</v>
      </c>
      <c r="K36">
        <f t="shared" si="20"/>
        <v>375</v>
      </c>
      <c r="L36">
        <f t="shared" si="20"/>
        <v>250</v>
      </c>
      <c r="M36">
        <f t="shared" si="20"/>
        <v>125</v>
      </c>
      <c r="N36">
        <f t="shared" si="20"/>
        <v>25</v>
      </c>
      <c r="O36">
        <f t="shared" si="20"/>
        <v>12.5</v>
      </c>
      <c r="P36">
        <f t="shared" si="20"/>
        <v>0</v>
      </c>
    </row>
    <row r="37" spans="2:19" x14ac:dyDescent="0.35">
      <c r="C37" t="s">
        <v>27</v>
      </c>
      <c r="F37">
        <f t="shared" ref="F37:P37" si="21">F35*vaxxed_infection_rate</f>
        <v>0</v>
      </c>
      <c r="G37">
        <f t="shared" si="21"/>
        <v>0</v>
      </c>
      <c r="H37">
        <f t="shared" si="21"/>
        <v>12.5</v>
      </c>
      <c r="I37">
        <f t="shared" si="21"/>
        <v>37.5</v>
      </c>
      <c r="J37">
        <f t="shared" si="21"/>
        <v>87.5</v>
      </c>
      <c r="K37">
        <f t="shared" si="21"/>
        <v>212.5</v>
      </c>
      <c r="L37">
        <f t="shared" si="21"/>
        <v>462.5</v>
      </c>
      <c r="M37">
        <f t="shared" si="21"/>
        <v>837.5</v>
      </c>
      <c r="N37">
        <f t="shared" si="21"/>
        <v>1087.5</v>
      </c>
      <c r="O37">
        <f t="shared" si="21"/>
        <v>1212.5</v>
      </c>
      <c r="P37">
        <f t="shared" si="21"/>
        <v>1237.5</v>
      </c>
    </row>
    <row r="39" spans="2:19" x14ac:dyDescent="0.35">
      <c r="C39" t="s">
        <v>33</v>
      </c>
      <c r="F39" s="2">
        <f>(F37)/F34</f>
        <v>0</v>
      </c>
      <c r="G39" s="2">
        <f>(G37)/G34</f>
        <v>0</v>
      </c>
      <c r="H39" s="2">
        <f t="shared" ref="H39:P39" si="22">(H37)/H34</f>
        <v>1.7857142857142857E-3</v>
      </c>
      <c r="I39" s="2">
        <f t="shared" si="22"/>
        <v>2.2058823529411764E-3</v>
      </c>
      <c r="J39" s="2">
        <f t="shared" si="22"/>
        <v>2.364864864864865E-3</v>
      </c>
      <c r="K39" s="2">
        <f t="shared" si="22"/>
        <v>3.1716417910447759E-3</v>
      </c>
      <c r="L39" s="2">
        <f t="shared" si="22"/>
        <v>5.3160919540229884E-3</v>
      </c>
      <c r="M39" s="2">
        <f t="shared" si="22"/>
        <v>8.6340206185567016E-3</v>
      </c>
      <c r="N39" s="2">
        <f t="shared" si="22"/>
        <v>1.0984848484848484E-2</v>
      </c>
      <c r="O39" s="2">
        <f t="shared" si="22"/>
        <v>1.2125E-2</v>
      </c>
      <c r="P39" s="2">
        <f t="shared" si="22"/>
        <v>1.2375000000000001E-2</v>
      </c>
    </row>
    <row r="42" spans="2:19" x14ac:dyDescent="0.35">
      <c r="B42" t="s">
        <v>21</v>
      </c>
    </row>
    <row r="43" spans="2:19" x14ac:dyDescent="0.35">
      <c r="C43" t="s">
        <v>9</v>
      </c>
      <c r="F43">
        <f t="shared" ref="F43:P43" si="23">$S$11-F34</f>
        <v>109000</v>
      </c>
      <c r="G43">
        <f t="shared" si="23"/>
        <v>107000</v>
      </c>
      <c r="H43">
        <f t="shared" si="23"/>
        <v>103000</v>
      </c>
      <c r="I43">
        <f t="shared" si="23"/>
        <v>93000</v>
      </c>
      <c r="J43">
        <f t="shared" si="23"/>
        <v>73000</v>
      </c>
      <c r="K43">
        <f t="shared" si="23"/>
        <v>43000</v>
      </c>
      <c r="L43">
        <f t="shared" si="23"/>
        <v>23000</v>
      </c>
      <c r="M43">
        <f t="shared" si="23"/>
        <v>13000</v>
      </c>
      <c r="N43">
        <f t="shared" si="23"/>
        <v>11000</v>
      </c>
      <c r="O43">
        <f t="shared" si="23"/>
        <v>10000</v>
      </c>
      <c r="P43">
        <f t="shared" si="23"/>
        <v>10000</v>
      </c>
    </row>
    <row r="44" spans="2:19" x14ac:dyDescent="0.35">
      <c r="C44" t="s">
        <v>10</v>
      </c>
      <c r="F44">
        <f t="shared" ref="F44:P44" si="24">F43*infection_rate</f>
        <v>1090</v>
      </c>
      <c r="G44">
        <f t="shared" si="24"/>
        <v>1070</v>
      </c>
      <c r="H44">
        <f t="shared" si="24"/>
        <v>1030</v>
      </c>
      <c r="I44">
        <f t="shared" si="24"/>
        <v>930</v>
      </c>
      <c r="J44">
        <f t="shared" si="24"/>
        <v>730</v>
      </c>
      <c r="K44">
        <f t="shared" si="24"/>
        <v>430</v>
      </c>
      <c r="L44">
        <f t="shared" si="24"/>
        <v>230</v>
      </c>
      <c r="M44">
        <f t="shared" si="24"/>
        <v>130</v>
      </c>
      <c r="N44">
        <f t="shared" si="24"/>
        <v>110</v>
      </c>
      <c r="O44">
        <f t="shared" si="24"/>
        <v>100</v>
      </c>
      <c r="P44">
        <f t="shared" si="24"/>
        <v>100</v>
      </c>
    </row>
    <row r="46" spans="2:19" x14ac:dyDescent="0.35">
      <c r="C46" t="s">
        <v>22</v>
      </c>
      <c r="F46" s="2">
        <f t="shared" ref="F46:P46" si="25">F44/F43</f>
        <v>0.01</v>
      </c>
      <c r="G46" s="2">
        <f t="shared" si="25"/>
        <v>0.01</v>
      </c>
      <c r="H46" s="2">
        <f t="shared" si="25"/>
        <v>0.01</v>
      </c>
      <c r="I46" s="2">
        <f t="shared" si="25"/>
        <v>0.01</v>
      </c>
      <c r="J46" s="2">
        <f t="shared" si="25"/>
        <v>0.01</v>
      </c>
      <c r="K46" s="2">
        <f t="shared" si="25"/>
        <v>0.01</v>
      </c>
      <c r="L46" s="2">
        <f t="shared" si="25"/>
        <v>0.01</v>
      </c>
      <c r="M46" s="2">
        <f t="shared" si="25"/>
        <v>0.01</v>
      </c>
      <c r="N46" s="2">
        <f t="shared" si="25"/>
        <v>0.01</v>
      </c>
      <c r="O46" s="2">
        <f t="shared" si="25"/>
        <v>0.01</v>
      </c>
      <c r="P46" s="2">
        <f t="shared" si="25"/>
        <v>0.01</v>
      </c>
    </row>
    <row r="48" spans="2:19" x14ac:dyDescent="0.35">
      <c r="C48" t="s">
        <v>31</v>
      </c>
      <c r="F48" s="3">
        <f t="shared" ref="F48:P48" si="26">(1-F39/F46)</f>
        <v>1</v>
      </c>
      <c r="G48" s="3">
        <f t="shared" si="26"/>
        <v>1</v>
      </c>
      <c r="H48" s="12">
        <f t="shared" si="26"/>
        <v>0.8214285714285714</v>
      </c>
      <c r="I48" s="12">
        <f t="shared" si="26"/>
        <v>0.77941176470588236</v>
      </c>
      <c r="J48" s="12">
        <f t="shared" si="26"/>
        <v>0.76351351351351349</v>
      </c>
      <c r="K48" s="12">
        <f t="shared" si="26"/>
        <v>0.68283582089552242</v>
      </c>
      <c r="L48" s="12">
        <f t="shared" si="26"/>
        <v>0.46839080459770122</v>
      </c>
      <c r="M48" s="12">
        <f t="shared" si="26"/>
        <v>0.13659793814432986</v>
      </c>
      <c r="N48" s="12">
        <f t="shared" si="26"/>
        <v>-9.8484848484848397E-2</v>
      </c>
      <c r="O48" s="12">
        <f t="shared" si="26"/>
        <v>-0.21249999999999991</v>
      </c>
      <c r="P48" s="12">
        <f t="shared" si="26"/>
        <v>-0.23750000000000004</v>
      </c>
    </row>
    <row r="52" spans="2:19" ht="18.5" x14ac:dyDescent="0.45">
      <c r="B52" s="4" t="s">
        <v>40</v>
      </c>
      <c r="C52" s="4"/>
      <c r="D52" s="4"/>
      <c r="E52" s="4"/>
      <c r="F52" s="4"/>
      <c r="G52" s="4"/>
      <c r="H52" s="4"/>
      <c r="I52" s="4"/>
    </row>
    <row r="54" spans="2:19" x14ac:dyDescent="0.35">
      <c r="F54" t="s">
        <v>0</v>
      </c>
      <c r="G54" t="s">
        <v>1</v>
      </c>
      <c r="H54" t="s">
        <v>2</v>
      </c>
      <c r="I54" t="s">
        <v>3</v>
      </c>
      <c r="J54" t="s">
        <v>4</v>
      </c>
      <c r="K54" t="s">
        <v>5</v>
      </c>
      <c r="L54" t="s">
        <v>11</v>
      </c>
      <c r="M54" t="s">
        <v>12</v>
      </c>
      <c r="N54" t="s">
        <v>13</v>
      </c>
      <c r="O54" t="s">
        <v>14</v>
      </c>
      <c r="P54" t="s">
        <v>17</v>
      </c>
    </row>
    <row r="55" spans="2:19" x14ac:dyDescent="0.35">
      <c r="B55" t="s">
        <v>20</v>
      </c>
      <c r="Q55" t="s">
        <v>15</v>
      </c>
      <c r="S55" t="s">
        <v>16</v>
      </c>
    </row>
    <row r="56" spans="2:19" x14ac:dyDescent="0.35">
      <c r="C56" t="s">
        <v>8</v>
      </c>
      <c r="F56">
        <v>1000</v>
      </c>
      <c r="G56">
        <v>2000</v>
      </c>
      <c r="H56">
        <v>4000</v>
      </c>
      <c r="I56">
        <v>10000</v>
      </c>
      <c r="J56">
        <v>20000</v>
      </c>
      <c r="K56">
        <v>30000</v>
      </c>
      <c r="L56">
        <v>20000</v>
      </c>
      <c r="M56">
        <v>10000</v>
      </c>
      <c r="N56">
        <v>2000</v>
      </c>
      <c r="O56">
        <v>1000</v>
      </c>
      <c r="P56">
        <v>0</v>
      </c>
      <c r="Q56">
        <f>SUM(F56:P56)</f>
        <v>100000</v>
      </c>
      <c r="S56">
        <v>110000</v>
      </c>
    </row>
    <row r="57" spans="2:19" x14ac:dyDescent="0.35">
      <c r="C57" t="s">
        <v>23</v>
      </c>
      <c r="F57">
        <f>F56</f>
        <v>1000</v>
      </c>
      <c r="G57">
        <f t="shared" ref="G57" si="27">F57+G56</f>
        <v>3000</v>
      </c>
      <c r="H57">
        <f t="shared" ref="H57" si="28">G57+H56</f>
        <v>7000</v>
      </c>
      <c r="I57">
        <f t="shared" ref="I57" si="29">H57+I56</f>
        <v>17000</v>
      </c>
      <c r="J57">
        <f t="shared" ref="J57" si="30">I57+J56</f>
        <v>37000</v>
      </c>
      <c r="K57">
        <f t="shared" ref="K57" si="31">J57+K56</f>
        <v>67000</v>
      </c>
      <c r="L57">
        <f t="shared" ref="L57" si="32">K57+L56</f>
        <v>87000</v>
      </c>
      <c r="M57">
        <f t="shared" ref="M57" si="33">L57+M56</f>
        <v>97000</v>
      </c>
      <c r="N57">
        <f t="shared" ref="N57" si="34">M57+N56</f>
        <v>99000</v>
      </c>
      <c r="O57">
        <f t="shared" ref="O57" si="35">N57+O56</f>
        <v>100000</v>
      </c>
      <c r="P57">
        <f t="shared" ref="P57" si="36">O57+P56</f>
        <v>100000</v>
      </c>
    </row>
    <row r="58" spans="2:19" x14ac:dyDescent="0.35">
      <c r="C58" t="s">
        <v>28</v>
      </c>
      <c r="F58">
        <v>0</v>
      </c>
      <c r="G58">
        <v>0</v>
      </c>
      <c r="H58">
        <v>0</v>
      </c>
      <c r="I58">
        <f>F56+F58</f>
        <v>1000</v>
      </c>
      <c r="J58">
        <f t="shared" ref="J58:P58" si="37">G56+I58</f>
        <v>3000</v>
      </c>
      <c r="K58">
        <f t="shared" si="37"/>
        <v>7000</v>
      </c>
      <c r="L58">
        <f t="shared" si="37"/>
        <v>17000</v>
      </c>
      <c r="M58">
        <f t="shared" si="37"/>
        <v>37000</v>
      </c>
      <c r="N58">
        <f t="shared" si="37"/>
        <v>67000</v>
      </c>
      <c r="O58">
        <f t="shared" si="37"/>
        <v>87000</v>
      </c>
      <c r="P58">
        <f t="shared" si="37"/>
        <v>97000</v>
      </c>
    </row>
    <row r="59" spans="2:19" x14ac:dyDescent="0.35">
      <c r="C59" t="s">
        <v>6</v>
      </c>
      <c r="F59">
        <f t="shared" ref="F59:P59" si="38">F56*vaxxed_infection_rate</f>
        <v>12.5</v>
      </c>
      <c r="G59">
        <f t="shared" si="38"/>
        <v>25</v>
      </c>
      <c r="H59">
        <f t="shared" si="38"/>
        <v>50</v>
      </c>
      <c r="I59">
        <f t="shared" si="38"/>
        <v>125</v>
      </c>
      <c r="J59">
        <f t="shared" si="38"/>
        <v>250</v>
      </c>
      <c r="K59">
        <f t="shared" si="38"/>
        <v>375</v>
      </c>
      <c r="L59">
        <f t="shared" si="38"/>
        <v>250</v>
      </c>
      <c r="M59">
        <f t="shared" si="38"/>
        <v>125</v>
      </c>
      <c r="N59">
        <f t="shared" si="38"/>
        <v>25</v>
      </c>
      <c r="O59">
        <f t="shared" si="38"/>
        <v>12.5</v>
      </c>
      <c r="P59">
        <f t="shared" si="38"/>
        <v>0</v>
      </c>
    </row>
    <row r="60" spans="2:19" x14ac:dyDescent="0.35">
      <c r="C60" t="s">
        <v>29</v>
      </c>
      <c r="F60">
        <f t="shared" ref="F60:P60" si="39">F58*vaxxed_infection_rate</f>
        <v>0</v>
      </c>
      <c r="G60">
        <f t="shared" si="39"/>
        <v>0</v>
      </c>
      <c r="H60">
        <f t="shared" si="39"/>
        <v>0</v>
      </c>
      <c r="I60">
        <f t="shared" si="39"/>
        <v>12.5</v>
      </c>
      <c r="J60">
        <f t="shared" si="39"/>
        <v>37.5</v>
      </c>
      <c r="K60">
        <f t="shared" si="39"/>
        <v>87.5</v>
      </c>
      <c r="L60">
        <f t="shared" si="39"/>
        <v>212.5</v>
      </c>
      <c r="M60">
        <f t="shared" si="39"/>
        <v>462.5</v>
      </c>
      <c r="N60">
        <f t="shared" si="39"/>
        <v>837.5</v>
      </c>
      <c r="O60">
        <f t="shared" si="39"/>
        <v>1087.5</v>
      </c>
      <c r="P60">
        <f t="shared" si="39"/>
        <v>1212.5</v>
      </c>
    </row>
    <row r="62" spans="2:19" x14ac:dyDescent="0.35">
      <c r="C62" t="s">
        <v>35</v>
      </c>
      <c r="F62" s="2">
        <f>(F60)/F57</f>
        <v>0</v>
      </c>
      <c r="G62" s="2">
        <f>(G60)/G57</f>
        <v>0</v>
      </c>
      <c r="H62" s="2">
        <f t="shared" ref="H62:P62" si="40">(H60)/H57</f>
        <v>0</v>
      </c>
      <c r="I62" s="2">
        <f t="shared" si="40"/>
        <v>7.3529411764705881E-4</v>
      </c>
      <c r="J62" s="2">
        <f t="shared" si="40"/>
        <v>1.0135135135135136E-3</v>
      </c>
      <c r="K62" s="2">
        <f t="shared" si="40"/>
        <v>1.3059701492537314E-3</v>
      </c>
      <c r="L62" s="2">
        <f t="shared" si="40"/>
        <v>2.4425287356321839E-3</v>
      </c>
      <c r="M62" s="2">
        <f t="shared" si="40"/>
        <v>4.7680412371134025E-3</v>
      </c>
      <c r="N62" s="2">
        <f t="shared" si="40"/>
        <v>8.4595959595959603E-3</v>
      </c>
      <c r="O62" s="2">
        <f t="shared" si="40"/>
        <v>1.0874999999999999E-2</v>
      </c>
      <c r="P62" s="2">
        <f t="shared" si="40"/>
        <v>1.2125E-2</v>
      </c>
    </row>
    <row r="65" spans="2:16" x14ac:dyDescent="0.35">
      <c r="B65" t="s">
        <v>21</v>
      </c>
    </row>
    <row r="66" spans="2:16" x14ac:dyDescent="0.35">
      <c r="C66" t="s">
        <v>9</v>
      </c>
      <c r="F66">
        <f t="shared" ref="F66:P66" si="41">$S$11-F57</f>
        <v>109000</v>
      </c>
      <c r="G66">
        <f t="shared" si="41"/>
        <v>107000</v>
      </c>
      <c r="H66">
        <f t="shared" si="41"/>
        <v>103000</v>
      </c>
      <c r="I66">
        <f t="shared" si="41"/>
        <v>93000</v>
      </c>
      <c r="J66">
        <f t="shared" si="41"/>
        <v>73000</v>
      </c>
      <c r="K66">
        <f t="shared" si="41"/>
        <v>43000</v>
      </c>
      <c r="L66">
        <f t="shared" si="41"/>
        <v>23000</v>
      </c>
      <c r="M66">
        <f t="shared" si="41"/>
        <v>13000</v>
      </c>
      <c r="N66">
        <f t="shared" si="41"/>
        <v>11000</v>
      </c>
      <c r="O66">
        <f t="shared" si="41"/>
        <v>10000</v>
      </c>
      <c r="P66">
        <f t="shared" si="41"/>
        <v>10000</v>
      </c>
    </row>
    <row r="67" spans="2:16" x14ac:dyDescent="0.35">
      <c r="C67" t="s">
        <v>10</v>
      </c>
      <c r="F67">
        <f t="shared" ref="F67:P67" si="42">F66*infection_rate</f>
        <v>1090</v>
      </c>
      <c r="G67">
        <f t="shared" si="42"/>
        <v>1070</v>
      </c>
      <c r="H67">
        <f t="shared" si="42"/>
        <v>1030</v>
      </c>
      <c r="I67">
        <f t="shared" si="42"/>
        <v>930</v>
      </c>
      <c r="J67">
        <f t="shared" si="42"/>
        <v>730</v>
      </c>
      <c r="K67">
        <f t="shared" si="42"/>
        <v>430</v>
      </c>
      <c r="L67">
        <f t="shared" si="42"/>
        <v>230</v>
      </c>
      <c r="M67">
        <f t="shared" si="42"/>
        <v>130</v>
      </c>
      <c r="N67">
        <f t="shared" si="42"/>
        <v>110</v>
      </c>
      <c r="O67">
        <f t="shared" si="42"/>
        <v>100</v>
      </c>
      <c r="P67">
        <f t="shared" si="42"/>
        <v>100</v>
      </c>
    </row>
    <row r="69" spans="2:16" x14ac:dyDescent="0.35">
      <c r="C69" t="s">
        <v>22</v>
      </c>
      <c r="F69" s="2">
        <f>F67/F66</f>
        <v>0.01</v>
      </c>
      <c r="G69" s="2">
        <f t="shared" ref="G69:P69" si="43">G67/G66</f>
        <v>0.01</v>
      </c>
      <c r="H69" s="2">
        <f t="shared" si="43"/>
        <v>0.01</v>
      </c>
      <c r="I69" s="2">
        <f t="shared" si="43"/>
        <v>0.01</v>
      </c>
      <c r="J69" s="2">
        <f t="shared" si="43"/>
        <v>0.01</v>
      </c>
      <c r="K69" s="2">
        <f t="shared" si="43"/>
        <v>0.01</v>
      </c>
      <c r="L69" s="2">
        <f t="shared" si="43"/>
        <v>0.01</v>
      </c>
      <c r="M69" s="2">
        <f t="shared" si="43"/>
        <v>0.01</v>
      </c>
      <c r="N69" s="2">
        <f t="shared" si="43"/>
        <v>0.01</v>
      </c>
      <c r="O69" s="2">
        <f t="shared" si="43"/>
        <v>0.01</v>
      </c>
      <c r="P69" s="2">
        <f t="shared" si="43"/>
        <v>0.01</v>
      </c>
    </row>
    <row r="71" spans="2:16" x14ac:dyDescent="0.35">
      <c r="C71" t="s">
        <v>32</v>
      </c>
      <c r="F71" s="3">
        <f t="shared" ref="F71:P71" si="44">(1-F62/F69)</f>
        <v>1</v>
      </c>
      <c r="G71" s="3">
        <f t="shared" si="44"/>
        <v>1</v>
      </c>
      <c r="H71" s="3">
        <f t="shared" si="44"/>
        <v>1</v>
      </c>
      <c r="I71" s="12">
        <f t="shared" si="44"/>
        <v>0.92647058823529416</v>
      </c>
      <c r="J71" s="12">
        <f t="shared" si="44"/>
        <v>0.89864864864864868</v>
      </c>
      <c r="K71" s="12">
        <f t="shared" si="44"/>
        <v>0.86940298507462688</v>
      </c>
      <c r="L71" s="12">
        <f t="shared" si="44"/>
        <v>0.75574712643678166</v>
      </c>
      <c r="M71" s="12">
        <f t="shared" si="44"/>
        <v>0.52319587628865971</v>
      </c>
      <c r="N71" s="12">
        <f t="shared" si="44"/>
        <v>0.15404040404040398</v>
      </c>
      <c r="O71" s="12">
        <f t="shared" si="44"/>
        <v>-8.7499999999999911E-2</v>
      </c>
      <c r="P71" s="12">
        <f t="shared" si="44"/>
        <v>-0.21249999999999991</v>
      </c>
    </row>
  </sheetData>
  <hyperlinks>
    <hyperlink ref="D4" r:id="rId1" display="https://qmulprod.sharepoint.com/sites/SEFacultyResearch/Shared Documents/Fellowship Resource (for internal reference only please)/questions and answers.docx?web=1" xr:uid="{B3F7CA9F-B225-4165-ACD7-86828D057D4B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85C17-6133-425E-AE74-75AA7E262E7A}">
  <dimension ref="A1:Q79"/>
  <sheetViews>
    <sheetView workbookViewId="0">
      <selection activeCell="B43" sqref="B43"/>
    </sheetView>
  </sheetViews>
  <sheetFormatPr defaultRowHeight="14.5" x14ac:dyDescent="0.35"/>
  <cols>
    <col min="5" max="5" width="13" customWidth="1"/>
  </cols>
  <sheetData>
    <row r="1" spans="1:15" x14ac:dyDescent="0.35">
      <c r="B1" t="s">
        <v>55</v>
      </c>
    </row>
    <row r="2" spans="1:15" x14ac:dyDescent="0.35">
      <c r="C2" t="s">
        <v>19</v>
      </c>
    </row>
    <row r="3" spans="1:15" x14ac:dyDescent="0.35">
      <c r="C3" t="s">
        <v>7</v>
      </c>
      <c r="D3" s="2">
        <v>0.01</v>
      </c>
    </row>
    <row r="6" spans="1:15" x14ac:dyDescent="0.35">
      <c r="B6" s="6" t="s">
        <v>41</v>
      </c>
      <c r="C6" s="6"/>
      <c r="D6" s="6"/>
      <c r="E6" s="6"/>
      <c r="F6" s="6"/>
      <c r="G6" s="6"/>
      <c r="H6" s="6"/>
    </row>
    <row r="7" spans="1:15" x14ac:dyDescent="0.35">
      <c r="F7" t="s">
        <v>0</v>
      </c>
      <c r="G7" t="s">
        <v>1</v>
      </c>
      <c r="H7" t="s">
        <v>2</v>
      </c>
      <c r="I7" t="s">
        <v>3</v>
      </c>
      <c r="J7" t="s">
        <v>4</v>
      </c>
      <c r="K7" t="s">
        <v>5</v>
      </c>
      <c r="L7" t="s">
        <v>11</v>
      </c>
      <c r="M7" t="s">
        <v>12</v>
      </c>
      <c r="N7" t="s">
        <v>13</v>
      </c>
      <c r="O7" t="s">
        <v>14</v>
      </c>
    </row>
    <row r="8" spans="1:15" x14ac:dyDescent="0.35">
      <c r="B8" t="s">
        <v>45</v>
      </c>
    </row>
    <row r="9" spans="1:15" x14ac:dyDescent="0.35">
      <c r="C9" t="s">
        <v>8</v>
      </c>
      <c r="F9">
        <v>1000</v>
      </c>
      <c r="G9">
        <v>3000</v>
      </c>
      <c r="H9">
        <v>6000</v>
      </c>
      <c r="I9">
        <v>10000</v>
      </c>
      <c r="J9">
        <v>20000</v>
      </c>
      <c r="K9">
        <v>30000</v>
      </c>
      <c r="L9">
        <v>40000</v>
      </c>
      <c r="M9">
        <v>60000</v>
      </c>
      <c r="N9">
        <v>50000</v>
      </c>
      <c r="O9">
        <v>30000</v>
      </c>
    </row>
    <row r="10" spans="1:15" x14ac:dyDescent="0.35">
      <c r="C10" t="s">
        <v>57</v>
      </c>
      <c r="F10">
        <v>0</v>
      </c>
      <c r="G10">
        <f>F9</f>
        <v>1000</v>
      </c>
      <c r="H10">
        <f>G9</f>
        <v>3000</v>
      </c>
      <c r="I10">
        <f>H9</f>
        <v>6000</v>
      </c>
      <c r="J10">
        <f>I9</f>
        <v>10000</v>
      </c>
      <c r="K10">
        <f>J9</f>
        <v>20000</v>
      </c>
      <c r="L10">
        <f>K9</f>
        <v>30000</v>
      </c>
      <c r="M10">
        <f>L9</f>
        <v>40000</v>
      </c>
      <c r="N10">
        <f>M9</f>
        <v>60000</v>
      </c>
      <c r="O10">
        <f>N9</f>
        <v>50000</v>
      </c>
    </row>
    <row r="11" spans="1:15" x14ac:dyDescent="0.35">
      <c r="C11" t="s">
        <v>51</v>
      </c>
      <c r="F11">
        <f>F9</f>
        <v>1000</v>
      </c>
      <c r="G11">
        <f t="shared" ref="G11:O11" si="0">F11+G9</f>
        <v>4000</v>
      </c>
      <c r="H11">
        <f t="shared" si="0"/>
        <v>10000</v>
      </c>
      <c r="I11">
        <f t="shared" si="0"/>
        <v>20000</v>
      </c>
      <c r="J11">
        <f t="shared" si="0"/>
        <v>40000</v>
      </c>
      <c r="K11">
        <f t="shared" si="0"/>
        <v>70000</v>
      </c>
      <c r="L11">
        <f t="shared" si="0"/>
        <v>110000</v>
      </c>
      <c r="M11">
        <f t="shared" si="0"/>
        <v>170000</v>
      </c>
      <c r="N11">
        <f t="shared" si="0"/>
        <v>220000</v>
      </c>
      <c r="O11">
        <f t="shared" si="0"/>
        <v>250000</v>
      </c>
    </row>
    <row r="12" spans="1:15" x14ac:dyDescent="0.35">
      <c r="A12" t="s">
        <v>48</v>
      </c>
      <c r="C12" t="s">
        <v>24</v>
      </c>
      <c r="F12">
        <v>0</v>
      </c>
      <c r="G12">
        <f>F12+G10</f>
        <v>1000</v>
      </c>
      <c r="H12">
        <f t="shared" ref="H12:O12" si="1">G12+H10</f>
        <v>4000</v>
      </c>
      <c r="I12">
        <f t="shared" si="1"/>
        <v>10000</v>
      </c>
      <c r="J12">
        <f t="shared" si="1"/>
        <v>20000</v>
      </c>
      <c r="K12">
        <f t="shared" si="1"/>
        <v>40000</v>
      </c>
      <c r="L12">
        <f t="shared" si="1"/>
        <v>70000</v>
      </c>
      <c r="M12">
        <f t="shared" si="1"/>
        <v>110000</v>
      </c>
      <c r="N12">
        <f t="shared" si="1"/>
        <v>170000</v>
      </c>
      <c r="O12">
        <f t="shared" si="1"/>
        <v>220000</v>
      </c>
    </row>
    <row r="13" spans="1:15" x14ac:dyDescent="0.35">
      <c r="C13" t="s">
        <v>58</v>
      </c>
      <c r="F13">
        <f>F11*week_rate</f>
        <v>10</v>
      </c>
      <c r="G13">
        <f>G11*week_rate</f>
        <v>40</v>
      </c>
      <c r="H13">
        <f>H11*week_rate</f>
        <v>100</v>
      </c>
      <c r="I13">
        <f>I11*week_rate</f>
        <v>200</v>
      </c>
      <c r="J13">
        <f>J11*week_rate</f>
        <v>400</v>
      </c>
      <c r="K13">
        <f>K11*week_rate</f>
        <v>700</v>
      </c>
      <c r="L13">
        <f>L11*week_rate</f>
        <v>1100</v>
      </c>
      <c r="M13">
        <f>M11*week_rate</f>
        <v>1700</v>
      </c>
      <c r="N13">
        <f>N11*week_rate</f>
        <v>2200</v>
      </c>
      <c r="O13">
        <f>O11*week_rate</f>
        <v>2500</v>
      </c>
    </row>
    <row r="14" spans="1:15" x14ac:dyDescent="0.35">
      <c r="C14" t="s">
        <v>25</v>
      </c>
      <c r="F14">
        <f>F12*week_rate</f>
        <v>0</v>
      </c>
      <c r="G14">
        <f>G12*week_rate</f>
        <v>10</v>
      </c>
      <c r="H14">
        <f>H12*week_rate</f>
        <v>40</v>
      </c>
      <c r="I14">
        <f>I12*week_rate</f>
        <v>100</v>
      </c>
      <c r="J14">
        <f>J12*week_rate</f>
        <v>200</v>
      </c>
      <c r="K14">
        <f>K12*week_rate</f>
        <v>400</v>
      </c>
      <c r="L14">
        <f>L12*week_rate</f>
        <v>700</v>
      </c>
      <c r="M14">
        <f>M12*week_rate</f>
        <v>1100</v>
      </c>
      <c r="N14">
        <f>N12*week_rate</f>
        <v>1700</v>
      </c>
      <c r="O14">
        <f>O12*week_rate</f>
        <v>2200</v>
      </c>
    </row>
    <row r="15" spans="1:15" x14ac:dyDescent="0.35">
      <c r="C15" t="s">
        <v>56</v>
      </c>
      <c r="F15">
        <f>F13</f>
        <v>10</v>
      </c>
      <c r="G15">
        <f>F15+G13</f>
        <v>50</v>
      </c>
      <c r="H15">
        <f t="shared" ref="H15:O15" si="2">G15+H13</f>
        <v>150</v>
      </c>
      <c r="I15">
        <f t="shared" si="2"/>
        <v>350</v>
      </c>
      <c r="J15">
        <f t="shared" si="2"/>
        <v>750</v>
      </c>
      <c r="K15">
        <f t="shared" si="2"/>
        <v>1450</v>
      </c>
      <c r="L15">
        <f t="shared" si="2"/>
        <v>2550</v>
      </c>
      <c r="M15">
        <f t="shared" si="2"/>
        <v>4250</v>
      </c>
      <c r="N15">
        <f t="shared" si="2"/>
        <v>6450</v>
      </c>
      <c r="O15">
        <f t="shared" si="2"/>
        <v>8950</v>
      </c>
    </row>
    <row r="16" spans="1:15" x14ac:dyDescent="0.35">
      <c r="C16" t="s">
        <v>52</v>
      </c>
      <c r="F16">
        <f>F14</f>
        <v>0</v>
      </c>
      <c r="G16">
        <f>F16+G14</f>
        <v>10</v>
      </c>
      <c r="H16">
        <f t="shared" ref="H16:O16" si="3">G16+H14</f>
        <v>50</v>
      </c>
      <c r="I16">
        <f t="shared" si="3"/>
        <v>150</v>
      </c>
      <c r="J16">
        <f t="shared" si="3"/>
        <v>350</v>
      </c>
      <c r="K16">
        <f t="shared" si="3"/>
        <v>750</v>
      </c>
      <c r="L16">
        <f t="shared" si="3"/>
        <v>1450</v>
      </c>
      <c r="M16">
        <f t="shared" si="3"/>
        <v>2550</v>
      </c>
      <c r="N16">
        <f t="shared" si="3"/>
        <v>4250</v>
      </c>
      <c r="O16">
        <f t="shared" si="3"/>
        <v>6450</v>
      </c>
    </row>
    <row r="17" spans="2:17" x14ac:dyDescent="0.35">
      <c r="J17" t="s">
        <v>53</v>
      </c>
      <c r="O17" s="2">
        <f>O16/O11</f>
        <v>2.58E-2</v>
      </c>
      <c r="Q17" s="2"/>
    </row>
    <row r="18" spans="2:17" x14ac:dyDescent="0.35">
      <c r="J18" t="s">
        <v>54</v>
      </c>
      <c r="O18" s="2">
        <f>O16/O12</f>
        <v>2.931818181818182E-2</v>
      </c>
      <c r="Q18" s="2"/>
    </row>
    <row r="20" spans="2:17" x14ac:dyDescent="0.35">
      <c r="B20" t="s">
        <v>44</v>
      </c>
    </row>
    <row r="21" spans="2:17" x14ac:dyDescent="0.35">
      <c r="C21" t="s">
        <v>9</v>
      </c>
      <c r="F21">
        <v>250000</v>
      </c>
      <c r="G21">
        <v>250000</v>
      </c>
      <c r="H21">
        <v>250000</v>
      </c>
      <c r="I21">
        <v>250000</v>
      </c>
      <c r="J21">
        <v>250000</v>
      </c>
      <c r="K21">
        <v>250000</v>
      </c>
      <c r="L21">
        <v>250000</v>
      </c>
      <c r="M21">
        <v>250000</v>
      </c>
      <c r="N21">
        <v>250000</v>
      </c>
      <c r="O21">
        <v>250000</v>
      </c>
    </row>
    <row r="22" spans="2:17" x14ac:dyDescent="0.35">
      <c r="C22" t="s">
        <v>42</v>
      </c>
      <c r="F22">
        <f t="shared" ref="F22:O22" si="4">F21*week_rate</f>
        <v>2500</v>
      </c>
      <c r="G22">
        <f t="shared" si="4"/>
        <v>2500</v>
      </c>
      <c r="H22">
        <f t="shared" si="4"/>
        <v>2500</v>
      </c>
      <c r="I22">
        <f t="shared" si="4"/>
        <v>2500</v>
      </c>
      <c r="J22">
        <f t="shared" si="4"/>
        <v>2500</v>
      </c>
      <c r="K22">
        <f t="shared" si="4"/>
        <v>2500</v>
      </c>
      <c r="L22">
        <f t="shared" si="4"/>
        <v>2500</v>
      </c>
      <c r="M22">
        <f t="shared" si="4"/>
        <v>2500</v>
      </c>
      <c r="N22">
        <f t="shared" si="4"/>
        <v>2500</v>
      </c>
      <c r="O22">
        <f t="shared" si="4"/>
        <v>2500</v>
      </c>
    </row>
    <row r="23" spans="2:17" x14ac:dyDescent="0.35">
      <c r="C23" t="s">
        <v>47</v>
      </c>
      <c r="F23">
        <f>F22</f>
        <v>2500</v>
      </c>
      <c r="G23">
        <f>F23+G22</f>
        <v>5000</v>
      </c>
      <c r="H23">
        <f t="shared" ref="H23:O23" si="5">G23+H22</f>
        <v>7500</v>
      </c>
      <c r="I23">
        <f t="shared" si="5"/>
        <v>10000</v>
      </c>
      <c r="J23">
        <f t="shared" si="5"/>
        <v>12500</v>
      </c>
      <c r="K23">
        <f t="shared" si="5"/>
        <v>15000</v>
      </c>
      <c r="L23">
        <f t="shared" si="5"/>
        <v>17500</v>
      </c>
      <c r="M23">
        <f t="shared" si="5"/>
        <v>20000</v>
      </c>
      <c r="N23">
        <f t="shared" si="5"/>
        <v>22500</v>
      </c>
      <c r="O23">
        <f t="shared" si="5"/>
        <v>25000</v>
      </c>
    </row>
    <row r="25" spans="2:17" x14ac:dyDescent="0.35">
      <c r="J25" t="s">
        <v>46</v>
      </c>
      <c r="O25" s="2">
        <f>O23/O21</f>
        <v>0.1</v>
      </c>
      <c r="P25" s="2"/>
      <c r="Q25" s="2"/>
    </row>
    <row r="26" spans="2:17" x14ac:dyDescent="0.35">
      <c r="O26" s="2"/>
      <c r="P26" s="2"/>
      <c r="Q26" s="2"/>
    </row>
    <row r="27" spans="2:17" x14ac:dyDescent="0.35">
      <c r="J27" s="13" t="s">
        <v>49</v>
      </c>
      <c r="K27" s="13"/>
      <c r="L27" s="13"/>
      <c r="M27" s="13"/>
      <c r="N27" s="13"/>
      <c r="O27" s="14">
        <f>1-(O17/O25)</f>
        <v>0.74199999999999999</v>
      </c>
      <c r="P27" s="2"/>
      <c r="Q27" s="2"/>
    </row>
    <row r="28" spans="2:17" x14ac:dyDescent="0.35">
      <c r="J28" s="13" t="s">
        <v>50</v>
      </c>
      <c r="K28" s="13"/>
      <c r="L28" s="13"/>
      <c r="M28" s="13"/>
      <c r="N28" s="13"/>
      <c r="O28" s="14">
        <f>1-(O18/O25)</f>
        <v>0.70681818181818179</v>
      </c>
      <c r="P28" s="2"/>
      <c r="Q28" s="2"/>
    </row>
    <row r="29" spans="2:17" x14ac:dyDescent="0.35">
      <c r="P29" s="2"/>
      <c r="Q29" s="2"/>
    </row>
    <row r="30" spans="2:17" x14ac:dyDescent="0.35">
      <c r="B30" s="6" t="s">
        <v>39</v>
      </c>
    </row>
    <row r="31" spans="2:17" x14ac:dyDescent="0.35">
      <c r="F31" t="s">
        <v>0</v>
      </c>
      <c r="G31" t="s">
        <v>1</v>
      </c>
      <c r="H31" t="s">
        <v>2</v>
      </c>
      <c r="I31" t="s">
        <v>3</v>
      </c>
      <c r="J31" t="s">
        <v>4</v>
      </c>
      <c r="K31" t="s">
        <v>5</v>
      </c>
      <c r="L31" t="s">
        <v>11</v>
      </c>
      <c r="M31" t="s">
        <v>12</v>
      </c>
      <c r="N31" t="s">
        <v>13</v>
      </c>
      <c r="O31" t="s">
        <v>14</v>
      </c>
    </row>
    <row r="32" spans="2:17" x14ac:dyDescent="0.35">
      <c r="B32" t="s">
        <v>45</v>
      </c>
    </row>
    <row r="33" spans="2:15" x14ac:dyDescent="0.35">
      <c r="C33" t="s">
        <v>8</v>
      </c>
      <c r="F33">
        <v>1000</v>
      </c>
      <c r="G33">
        <v>3000</v>
      </c>
      <c r="H33">
        <v>6000</v>
      </c>
      <c r="I33">
        <v>10000</v>
      </c>
      <c r="J33">
        <v>20000</v>
      </c>
      <c r="K33">
        <v>30000</v>
      </c>
      <c r="L33">
        <v>40000</v>
      </c>
      <c r="M33">
        <v>60000</v>
      </c>
      <c r="N33">
        <v>50000</v>
      </c>
      <c r="O33">
        <v>30000</v>
      </c>
    </row>
    <row r="34" spans="2:15" x14ac:dyDescent="0.35">
      <c r="C34" t="s">
        <v>57</v>
      </c>
      <c r="F34">
        <v>0</v>
      </c>
      <c r="G34">
        <v>0</v>
      </c>
      <c r="H34">
        <v>1000</v>
      </c>
      <c r="I34">
        <v>3000</v>
      </c>
      <c r="J34">
        <v>6000</v>
      </c>
      <c r="K34">
        <v>10000</v>
      </c>
      <c r="L34">
        <v>20000</v>
      </c>
      <c r="M34">
        <v>30000</v>
      </c>
      <c r="N34">
        <v>40000</v>
      </c>
      <c r="O34">
        <v>60000</v>
      </c>
    </row>
    <row r="35" spans="2:15" x14ac:dyDescent="0.35">
      <c r="C35" t="s">
        <v>51</v>
      </c>
      <c r="F35">
        <f>F33</f>
        <v>1000</v>
      </c>
      <c r="G35">
        <f t="shared" ref="G35" si="6">F35+G33</f>
        <v>4000</v>
      </c>
      <c r="H35">
        <f t="shared" ref="H35" si="7">G35+H33</f>
        <v>10000</v>
      </c>
      <c r="I35">
        <f t="shared" ref="I35" si="8">H35+I33</f>
        <v>20000</v>
      </c>
      <c r="J35">
        <f t="shared" ref="J35" si="9">I35+J33</f>
        <v>40000</v>
      </c>
      <c r="K35">
        <f t="shared" ref="K35" si="10">J35+K33</f>
        <v>70000</v>
      </c>
      <c r="L35">
        <f t="shared" ref="L35" si="11">K35+L33</f>
        <v>110000</v>
      </c>
      <c r="M35">
        <f t="shared" ref="M35" si="12">L35+M33</f>
        <v>170000</v>
      </c>
      <c r="N35">
        <f t="shared" ref="N35" si="13">M35+N33</f>
        <v>220000</v>
      </c>
      <c r="O35">
        <f t="shared" ref="O35" si="14">N35+O33</f>
        <v>250000</v>
      </c>
    </row>
    <row r="36" spans="2:15" x14ac:dyDescent="0.35">
      <c r="C36" t="s">
        <v>24</v>
      </c>
      <c r="F36">
        <v>0</v>
      </c>
      <c r="G36">
        <f>F36+G34</f>
        <v>0</v>
      </c>
      <c r="H36">
        <f t="shared" ref="H36:O36" si="15">G36+H34</f>
        <v>1000</v>
      </c>
      <c r="I36">
        <f t="shared" si="15"/>
        <v>4000</v>
      </c>
      <c r="J36">
        <f t="shared" si="15"/>
        <v>10000</v>
      </c>
      <c r="K36">
        <f t="shared" si="15"/>
        <v>20000</v>
      </c>
      <c r="L36">
        <f t="shared" si="15"/>
        <v>40000</v>
      </c>
      <c r="M36">
        <f t="shared" si="15"/>
        <v>70000</v>
      </c>
      <c r="N36">
        <f t="shared" si="15"/>
        <v>110000</v>
      </c>
      <c r="O36">
        <f t="shared" si="15"/>
        <v>170000</v>
      </c>
    </row>
    <row r="37" spans="2:15" x14ac:dyDescent="0.35">
      <c r="C37" t="s">
        <v>58</v>
      </c>
      <c r="F37">
        <f>F35*week_rate</f>
        <v>10</v>
      </c>
      <c r="G37">
        <f>G35*week_rate</f>
        <v>40</v>
      </c>
      <c r="H37">
        <f>H35*week_rate</f>
        <v>100</v>
      </c>
      <c r="I37">
        <f>I35*week_rate</f>
        <v>200</v>
      </c>
      <c r="J37">
        <f>J35*week_rate</f>
        <v>400</v>
      </c>
      <c r="K37">
        <f>K35*week_rate</f>
        <v>700</v>
      </c>
      <c r="L37">
        <f>L35*week_rate</f>
        <v>1100</v>
      </c>
      <c r="M37">
        <f>M35*week_rate</f>
        <v>1700</v>
      </c>
      <c r="N37">
        <f>N35*week_rate</f>
        <v>2200</v>
      </c>
      <c r="O37">
        <f>O35*week_rate</f>
        <v>2500</v>
      </c>
    </row>
    <row r="38" spans="2:15" x14ac:dyDescent="0.35">
      <c r="C38" t="s">
        <v>25</v>
      </c>
      <c r="F38">
        <f>F36*week_rate</f>
        <v>0</v>
      </c>
      <c r="G38">
        <f>G36*week_rate</f>
        <v>0</v>
      </c>
      <c r="H38">
        <f>H36*week_rate</f>
        <v>10</v>
      </c>
      <c r="I38">
        <f>I36*week_rate</f>
        <v>40</v>
      </c>
      <c r="J38">
        <f>J36*week_rate</f>
        <v>100</v>
      </c>
      <c r="K38">
        <f>K36*week_rate</f>
        <v>200</v>
      </c>
      <c r="L38">
        <f>L36*week_rate</f>
        <v>400</v>
      </c>
      <c r="M38">
        <f>M36*week_rate</f>
        <v>700</v>
      </c>
      <c r="N38">
        <f>N36*week_rate</f>
        <v>1100</v>
      </c>
      <c r="O38">
        <f>O36*week_rate</f>
        <v>1700</v>
      </c>
    </row>
    <row r="39" spans="2:15" x14ac:dyDescent="0.35">
      <c r="C39" t="s">
        <v>56</v>
      </c>
      <c r="F39">
        <f>F37</f>
        <v>10</v>
      </c>
      <c r="G39">
        <f>F39+G37</f>
        <v>50</v>
      </c>
      <c r="H39">
        <f t="shared" ref="H39:O39" si="16">G39+H37</f>
        <v>150</v>
      </c>
      <c r="I39">
        <f t="shared" si="16"/>
        <v>350</v>
      </c>
      <c r="J39">
        <f t="shared" si="16"/>
        <v>750</v>
      </c>
      <c r="K39">
        <f t="shared" si="16"/>
        <v>1450</v>
      </c>
      <c r="L39">
        <f t="shared" si="16"/>
        <v>2550</v>
      </c>
      <c r="M39">
        <f t="shared" si="16"/>
        <v>4250</v>
      </c>
      <c r="N39">
        <f t="shared" si="16"/>
        <v>6450</v>
      </c>
      <c r="O39">
        <f t="shared" si="16"/>
        <v>8950</v>
      </c>
    </row>
    <row r="40" spans="2:15" x14ac:dyDescent="0.35">
      <c r="C40" t="s">
        <v>52</v>
      </c>
      <c r="F40">
        <f>F38</f>
        <v>0</v>
      </c>
      <c r="G40">
        <f>F40+G38</f>
        <v>0</v>
      </c>
      <c r="H40">
        <f t="shared" ref="H40:O40" si="17">G40+H38</f>
        <v>10</v>
      </c>
      <c r="I40">
        <f t="shared" si="17"/>
        <v>50</v>
      </c>
      <c r="J40">
        <f t="shared" si="17"/>
        <v>150</v>
      </c>
      <c r="K40">
        <f t="shared" si="17"/>
        <v>350</v>
      </c>
      <c r="L40">
        <f t="shared" si="17"/>
        <v>750</v>
      </c>
      <c r="M40">
        <f t="shared" si="17"/>
        <v>1450</v>
      </c>
      <c r="N40">
        <f t="shared" si="17"/>
        <v>2550</v>
      </c>
      <c r="O40">
        <f t="shared" si="17"/>
        <v>4250</v>
      </c>
    </row>
    <row r="41" spans="2:15" x14ac:dyDescent="0.35">
      <c r="J41" t="s">
        <v>53</v>
      </c>
      <c r="O41" s="2">
        <f>O40/O35</f>
        <v>1.7000000000000001E-2</v>
      </c>
    </row>
    <row r="42" spans="2:15" x14ac:dyDescent="0.35">
      <c r="J42" t="s">
        <v>54</v>
      </c>
      <c r="O42" s="2">
        <f>O40/O36</f>
        <v>2.5000000000000001E-2</v>
      </c>
    </row>
    <row r="43" spans="2:15" x14ac:dyDescent="0.35">
      <c r="O43" s="2"/>
    </row>
    <row r="45" spans="2:15" x14ac:dyDescent="0.35">
      <c r="B45" t="s">
        <v>44</v>
      </c>
    </row>
    <row r="46" spans="2:15" x14ac:dyDescent="0.35">
      <c r="C46" t="s">
        <v>9</v>
      </c>
      <c r="F46">
        <v>250000</v>
      </c>
      <c r="G46">
        <v>250000</v>
      </c>
      <c r="H46">
        <v>250000</v>
      </c>
      <c r="I46">
        <v>250000</v>
      </c>
      <c r="J46">
        <v>250000</v>
      </c>
      <c r="K46">
        <v>250000</v>
      </c>
      <c r="L46">
        <v>250000</v>
      </c>
      <c r="M46">
        <v>250000</v>
      </c>
      <c r="N46">
        <v>250000</v>
      </c>
      <c r="O46">
        <v>250000</v>
      </c>
    </row>
    <row r="47" spans="2:15" x14ac:dyDescent="0.35">
      <c r="C47" t="s">
        <v>42</v>
      </c>
      <c r="F47">
        <f t="shared" ref="F47:O47" si="18">F46*week_rate</f>
        <v>2500</v>
      </c>
      <c r="G47">
        <f t="shared" si="18"/>
        <v>2500</v>
      </c>
      <c r="H47">
        <f t="shared" si="18"/>
        <v>2500</v>
      </c>
      <c r="I47">
        <f t="shared" si="18"/>
        <v>2500</v>
      </c>
      <c r="J47">
        <f t="shared" si="18"/>
        <v>2500</v>
      </c>
      <c r="K47">
        <f t="shared" si="18"/>
        <v>2500</v>
      </c>
      <c r="L47">
        <f t="shared" si="18"/>
        <v>2500</v>
      </c>
      <c r="M47">
        <f t="shared" si="18"/>
        <v>2500</v>
      </c>
      <c r="N47">
        <f t="shared" si="18"/>
        <v>2500</v>
      </c>
      <c r="O47">
        <f t="shared" si="18"/>
        <v>2500</v>
      </c>
    </row>
    <row r="48" spans="2:15" x14ac:dyDescent="0.35">
      <c r="C48" t="s">
        <v>47</v>
      </c>
      <c r="F48">
        <f>F47</f>
        <v>2500</v>
      </c>
      <c r="G48">
        <f>F48+G47</f>
        <v>5000</v>
      </c>
      <c r="H48">
        <f t="shared" ref="H48" si="19">G48+H47</f>
        <v>7500</v>
      </c>
      <c r="I48">
        <f t="shared" ref="I48" si="20">H48+I47</f>
        <v>10000</v>
      </c>
      <c r="J48">
        <f t="shared" ref="J48" si="21">I48+J47</f>
        <v>12500</v>
      </c>
      <c r="K48">
        <f t="shared" ref="K48" si="22">J48+K47</f>
        <v>15000</v>
      </c>
      <c r="L48">
        <f t="shared" ref="L48" si="23">K48+L47</f>
        <v>17500</v>
      </c>
      <c r="M48">
        <f t="shared" ref="M48" si="24">L48+M47</f>
        <v>20000</v>
      </c>
      <c r="N48">
        <f t="shared" ref="N48" si="25">M48+N47</f>
        <v>22500</v>
      </c>
      <c r="O48">
        <f t="shared" ref="O48" si="26">N48+O47</f>
        <v>25000</v>
      </c>
    </row>
    <row r="50" spans="2:15" x14ac:dyDescent="0.35">
      <c r="J50" t="s">
        <v>46</v>
      </c>
      <c r="O50" s="2">
        <f>O48/O46</f>
        <v>0.1</v>
      </c>
    </row>
    <row r="51" spans="2:15" x14ac:dyDescent="0.35">
      <c r="O51" s="2"/>
    </row>
    <row r="52" spans="2:15" x14ac:dyDescent="0.35">
      <c r="J52" s="13" t="s">
        <v>49</v>
      </c>
      <c r="K52" s="13"/>
      <c r="L52" s="13"/>
      <c r="M52" s="13"/>
      <c r="N52" s="13"/>
      <c r="O52" s="14">
        <f>1-(O41/O50)</f>
        <v>0.83</v>
      </c>
    </row>
    <row r="53" spans="2:15" x14ac:dyDescent="0.35">
      <c r="J53" s="13" t="s">
        <v>50</v>
      </c>
      <c r="K53" s="13"/>
      <c r="L53" s="13"/>
      <c r="M53" s="13"/>
      <c r="N53" s="13"/>
      <c r="O53" s="14">
        <f>1-(O42/O50)</f>
        <v>0.75</v>
      </c>
    </row>
    <row r="54" spans="2:15" x14ac:dyDescent="0.35">
      <c r="O54" s="2"/>
    </row>
    <row r="55" spans="2:15" x14ac:dyDescent="0.35">
      <c r="B55" s="6" t="s">
        <v>40</v>
      </c>
    </row>
    <row r="57" spans="2:15" x14ac:dyDescent="0.35">
      <c r="F57" t="s">
        <v>0</v>
      </c>
      <c r="G57" t="s">
        <v>1</v>
      </c>
      <c r="H57" t="s">
        <v>2</v>
      </c>
      <c r="I57" t="s">
        <v>3</v>
      </c>
      <c r="J57" t="s">
        <v>4</v>
      </c>
      <c r="K57" t="s">
        <v>5</v>
      </c>
      <c r="L57" t="s">
        <v>11</v>
      </c>
      <c r="M57" t="s">
        <v>12</v>
      </c>
      <c r="N57" t="s">
        <v>13</v>
      </c>
      <c r="O57" t="s">
        <v>14</v>
      </c>
    </row>
    <row r="58" spans="2:15" x14ac:dyDescent="0.35">
      <c r="B58" t="s">
        <v>45</v>
      </c>
    </row>
    <row r="59" spans="2:15" x14ac:dyDescent="0.35">
      <c r="C59" t="s">
        <v>8</v>
      </c>
      <c r="F59">
        <v>1000</v>
      </c>
      <c r="G59">
        <v>3000</v>
      </c>
      <c r="H59">
        <v>6000</v>
      </c>
      <c r="I59">
        <v>10000</v>
      </c>
      <c r="J59">
        <v>20000</v>
      </c>
      <c r="K59">
        <v>30000</v>
      </c>
      <c r="L59">
        <v>40000</v>
      </c>
      <c r="M59">
        <v>60000</v>
      </c>
      <c r="N59">
        <v>50000</v>
      </c>
      <c r="O59">
        <v>30000</v>
      </c>
    </row>
    <row r="60" spans="2:15" x14ac:dyDescent="0.35">
      <c r="C60" t="s">
        <v>57</v>
      </c>
      <c r="F60">
        <v>0</v>
      </c>
      <c r="G60">
        <v>0</v>
      </c>
      <c r="H60">
        <v>0</v>
      </c>
      <c r="I60">
        <v>1000</v>
      </c>
      <c r="J60">
        <v>3000</v>
      </c>
      <c r="K60">
        <v>6000</v>
      </c>
      <c r="L60">
        <v>10000</v>
      </c>
      <c r="M60">
        <v>20000</v>
      </c>
      <c r="N60">
        <v>30000</v>
      </c>
      <c r="O60">
        <v>40000</v>
      </c>
    </row>
    <row r="61" spans="2:15" x14ac:dyDescent="0.35">
      <c r="C61" t="s">
        <v>51</v>
      </c>
      <c r="F61">
        <f>F59</f>
        <v>1000</v>
      </c>
      <c r="G61">
        <f t="shared" ref="G61" si="27">F61+G59</f>
        <v>4000</v>
      </c>
      <c r="H61">
        <f t="shared" ref="H61" si="28">G61+H59</f>
        <v>10000</v>
      </c>
      <c r="I61">
        <f t="shared" ref="I61" si="29">H61+I59</f>
        <v>20000</v>
      </c>
      <c r="J61">
        <f t="shared" ref="J61" si="30">I61+J59</f>
        <v>40000</v>
      </c>
      <c r="K61">
        <f t="shared" ref="K61" si="31">J61+K59</f>
        <v>70000</v>
      </c>
      <c r="L61">
        <f t="shared" ref="L61" si="32">K61+L59</f>
        <v>110000</v>
      </c>
      <c r="M61">
        <f t="shared" ref="M61" si="33">L61+M59</f>
        <v>170000</v>
      </c>
      <c r="N61">
        <f t="shared" ref="N61" si="34">M61+N59</f>
        <v>220000</v>
      </c>
      <c r="O61">
        <f t="shared" ref="O61" si="35">N61+O59</f>
        <v>250000</v>
      </c>
    </row>
    <row r="62" spans="2:15" x14ac:dyDescent="0.35">
      <c r="C62" t="s">
        <v>24</v>
      </c>
      <c r="F62">
        <v>0</v>
      </c>
      <c r="G62">
        <f>F62+G60</f>
        <v>0</v>
      </c>
      <c r="H62">
        <f t="shared" ref="H62:O62" si="36">G62+H60</f>
        <v>0</v>
      </c>
      <c r="I62">
        <f t="shared" si="36"/>
        <v>1000</v>
      </c>
      <c r="J62">
        <f t="shared" si="36"/>
        <v>4000</v>
      </c>
      <c r="K62">
        <f t="shared" si="36"/>
        <v>10000</v>
      </c>
      <c r="L62">
        <f t="shared" si="36"/>
        <v>20000</v>
      </c>
      <c r="M62">
        <f t="shared" si="36"/>
        <v>40000</v>
      </c>
      <c r="N62">
        <f t="shared" si="36"/>
        <v>70000</v>
      </c>
      <c r="O62">
        <f t="shared" si="36"/>
        <v>110000</v>
      </c>
    </row>
    <row r="63" spans="2:15" x14ac:dyDescent="0.35">
      <c r="C63" t="s">
        <v>58</v>
      </c>
      <c r="F63">
        <f>F61*week_rate</f>
        <v>10</v>
      </c>
      <c r="G63">
        <f>G61*week_rate</f>
        <v>40</v>
      </c>
      <c r="H63">
        <f>H61*week_rate</f>
        <v>100</v>
      </c>
      <c r="I63">
        <f>I61*week_rate</f>
        <v>200</v>
      </c>
      <c r="J63">
        <f>J61*week_rate</f>
        <v>400</v>
      </c>
      <c r="K63">
        <f>K61*week_rate</f>
        <v>700</v>
      </c>
      <c r="L63">
        <f>L61*week_rate</f>
        <v>1100</v>
      </c>
      <c r="M63">
        <f>M61*week_rate</f>
        <v>1700</v>
      </c>
      <c r="N63">
        <f>N61*week_rate</f>
        <v>2200</v>
      </c>
      <c r="O63">
        <f>O61*week_rate</f>
        <v>2500</v>
      </c>
    </row>
    <row r="64" spans="2:15" x14ac:dyDescent="0.35">
      <c r="C64" t="s">
        <v>25</v>
      </c>
      <c r="F64">
        <f>F62*week_rate</f>
        <v>0</v>
      </c>
      <c r="G64">
        <f>G62*week_rate</f>
        <v>0</v>
      </c>
      <c r="H64">
        <f>H62*week_rate</f>
        <v>0</v>
      </c>
      <c r="I64">
        <f>I62*week_rate</f>
        <v>10</v>
      </c>
      <c r="J64">
        <f>J62*week_rate</f>
        <v>40</v>
      </c>
      <c r="K64">
        <f>K62*week_rate</f>
        <v>100</v>
      </c>
      <c r="L64">
        <f>L62*week_rate</f>
        <v>200</v>
      </c>
      <c r="M64">
        <f>M62*week_rate</f>
        <v>400</v>
      </c>
      <c r="N64">
        <f>N62*week_rate</f>
        <v>700</v>
      </c>
      <c r="O64">
        <f>O62*week_rate</f>
        <v>1100</v>
      </c>
    </row>
    <row r="65" spans="2:15" x14ac:dyDescent="0.35">
      <c r="C65" t="s">
        <v>56</v>
      </c>
      <c r="F65">
        <f>F63</f>
        <v>10</v>
      </c>
      <c r="G65">
        <f>F65+G63</f>
        <v>50</v>
      </c>
      <c r="H65">
        <f t="shared" ref="H65:O65" si="37">G65+H63</f>
        <v>150</v>
      </c>
      <c r="I65">
        <f t="shared" si="37"/>
        <v>350</v>
      </c>
      <c r="J65">
        <f t="shared" si="37"/>
        <v>750</v>
      </c>
      <c r="K65">
        <f t="shared" si="37"/>
        <v>1450</v>
      </c>
      <c r="L65">
        <f t="shared" si="37"/>
        <v>2550</v>
      </c>
      <c r="M65">
        <f t="shared" si="37"/>
        <v>4250</v>
      </c>
      <c r="N65">
        <f t="shared" si="37"/>
        <v>6450</v>
      </c>
      <c r="O65">
        <f t="shared" si="37"/>
        <v>8950</v>
      </c>
    </row>
    <row r="66" spans="2:15" x14ac:dyDescent="0.35">
      <c r="C66" t="s">
        <v>52</v>
      </c>
      <c r="F66">
        <f>F64</f>
        <v>0</v>
      </c>
      <c r="G66">
        <f>F66+G64</f>
        <v>0</v>
      </c>
      <c r="H66">
        <f t="shared" ref="H66:O66" si="38">G66+H64</f>
        <v>0</v>
      </c>
      <c r="I66">
        <f t="shared" si="38"/>
        <v>10</v>
      </c>
      <c r="J66">
        <f t="shared" si="38"/>
        <v>50</v>
      </c>
      <c r="K66">
        <f t="shared" si="38"/>
        <v>150</v>
      </c>
      <c r="L66">
        <f t="shared" si="38"/>
        <v>350</v>
      </c>
      <c r="M66">
        <f t="shared" si="38"/>
        <v>750</v>
      </c>
      <c r="N66">
        <f t="shared" si="38"/>
        <v>1450</v>
      </c>
      <c r="O66">
        <f t="shared" si="38"/>
        <v>2550</v>
      </c>
    </row>
    <row r="67" spans="2:15" x14ac:dyDescent="0.35">
      <c r="J67" t="s">
        <v>53</v>
      </c>
      <c r="O67" s="2">
        <f>O66/O61</f>
        <v>1.0200000000000001E-2</v>
      </c>
    </row>
    <row r="68" spans="2:15" x14ac:dyDescent="0.35">
      <c r="J68" t="s">
        <v>54</v>
      </c>
      <c r="O68" s="2">
        <f>O66/O62</f>
        <v>2.3181818181818182E-2</v>
      </c>
    </row>
    <row r="69" spans="2:15" x14ac:dyDescent="0.35">
      <c r="O69" s="2"/>
    </row>
    <row r="71" spans="2:15" x14ac:dyDescent="0.35">
      <c r="B71" t="s">
        <v>44</v>
      </c>
    </row>
    <row r="72" spans="2:15" x14ac:dyDescent="0.35">
      <c r="C72" t="s">
        <v>9</v>
      </c>
      <c r="F72">
        <v>250000</v>
      </c>
      <c r="G72">
        <v>250000</v>
      </c>
      <c r="H72">
        <v>250000</v>
      </c>
      <c r="I72">
        <v>250000</v>
      </c>
      <c r="J72">
        <v>250000</v>
      </c>
      <c r="K72">
        <v>250000</v>
      </c>
      <c r="L72">
        <v>250000</v>
      </c>
      <c r="M72">
        <v>250000</v>
      </c>
      <c r="N72">
        <v>250000</v>
      </c>
      <c r="O72">
        <v>250000</v>
      </c>
    </row>
    <row r="73" spans="2:15" x14ac:dyDescent="0.35">
      <c r="C73" t="s">
        <v>42</v>
      </c>
      <c r="F73">
        <f t="shared" ref="F73:O73" si="39">F72*week_rate</f>
        <v>2500</v>
      </c>
      <c r="G73">
        <f t="shared" si="39"/>
        <v>2500</v>
      </c>
      <c r="H73">
        <f t="shared" si="39"/>
        <v>2500</v>
      </c>
      <c r="I73">
        <f t="shared" si="39"/>
        <v>2500</v>
      </c>
      <c r="J73">
        <f t="shared" si="39"/>
        <v>2500</v>
      </c>
      <c r="K73">
        <f t="shared" si="39"/>
        <v>2500</v>
      </c>
      <c r="L73">
        <f t="shared" si="39"/>
        <v>2500</v>
      </c>
      <c r="M73">
        <f t="shared" si="39"/>
        <v>2500</v>
      </c>
      <c r="N73">
        <f t="shared" si="39"/>
        <v>2500</v>
      </c>
      <c r="O73">
        <f t="shared" si="39"/>
        <v>2500</v>
      </c>
    </row>
    <row r="74" spans="2:15" x14ac:dyDescent="0.35">
      <c r="C74" t="s">
        <v>47</v>
      </c>
      <c r="F74">
        <f>F73</f>
        <v>2500</v>
      </c>
      <c r="G74">
        <f>F74+G73</f>
        <v>5000</v>
      </c>
      <c r="H74">
        <f t="shared" ref="H74" si="40">G74+H73</f>
        <v>7500</v>
      </c>
      <c r="I74">
        <f t="shared" ref="I74" si="41">H74+I73</f>
        <v>10000</v>
      </c>
      <c r="J74">
        <f t="shared" ref="J74" si="42">I74+J73</f>
        <v>12500</v>
      </c>
      <c r="K74">
        <f t="shared" ref="K74" si="43">J74+K73</f>
        <v>15000</v>
      </c>
      <c r="L74">
        <f t="shared" ref="L74" si="44">K74+L73</f>
        <v>17500</v>
      </c>
      <c r="M74">
        <f t="shared" ref="M74" si="45">L74+M73</f>
        <v>20000</v>
      </c>
      <c r="N74">
        <f t="shared" ref="N74" si="46">M74+N73</f>
        <v>22500</v>
      </c>
      <c r="O74">
        <f t="shared" ref="O74" si="47">N74+O73</f>
        <v>25000</v>
      </c>
    </row>
    <row r="76" spans="2:15" x14ac:dyDescent="0.35">
      <c r="J76" t="s">
        <v>46</v>
      </c>
      <c r="O76" s="2">
        <f>O74/O72</f>
        <v>0.1</v>
      </c>
    </row>
    <row r="77" spans="2:15" x14ac:dyDescent="0.35">
      <c r="O77" s="2"/>
    </row>
    <row r="78" spans="2:15" x14ac:dyDescent="0.35">
      <c r="J78" s="13" t="s">
        <v>49</v>
      </c>
      <c r="K78" s="13"/>
      <c r="L78" s="13"/>
      <c r="M78" s="13"/>
      <c r="N78" s="13"/>
      <c r="O78" s="14">
        <f>1-(O67/O76)</f>
        <v>0.89800000000000002</v>
      </c>
    </row>
    <row r="79" spans="2:15" x14ac:dyDescent="0.35">
      <c r="J79" s="13" t="s">
        <v>50</v>
      </c>
      <c r="K79" s="13"/>
      <c r="L79" s="13"/>
      <c r="M79" s="13"/>
      <c r="N79" s="13"/>
      <c r="O79" s="14">
        <f>1-(O68/O76)</f>
        <v>0.76818181818181819</v>
      </c>
    </row>
  </sheetData>
  <pageMargins left="0.7" right="0.7" top="0.75" bottom="0.75" header="0.3" footer="0.3"/>
  <ignoredErrors>
    <ignoredError sqref="G11 O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placebo vaccine</vt:lpstr>
      <vt:lpstr>negative efficacy vaccine</vt:lpstr>
      <vt:lpstr>observational study period</vt:lpstr>
      <vt:lpstr>infection_rate</vt:lpstr>
      <vt:lpstr>vaxxed_infection_rate</vt:lpstr>
      <vt:lpstr>week_infection_rate</vt:lpstr>
      <vt:lpstr>week_rate</vt:lpstr>
      <vt:lpstr>'placebo vaccine'!weekly_rate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Fenton</dc:creator>
  <cp:lastModifiedBy>Norman Fenton</cp:lastModifiedBy>
  <dcterms:created xsi:type="dcterms:W3CDTF">2023-07-28T09:55:19Z</dcterms:created>
  <dcterms:modified xsi:type="dcterms:W3CDTF">2023-08-27T19:52:20Z</dcterms:modified>
</cp:coreProperties>
</file>